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ink/ink10.xml" ContentType="application/inkml+xml"/>
  <Override PartName="/xl/drawings/drawing11.xml" ContentType="application/vnd.openxmlformats-officedocument.drawing+xml"/>
  <Override PartName="/xl/ink/ink11.xml" ContentType="application/inkml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ml.chartshapes+xml"/>
  <Override PartName="/xl/ink/ink12.xml" ContentType="application/inkml+xml"/>
  <Override PartName="/xl/ink/ink13.xml" ContentType="application/inkml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ink/ink1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\Documents\Research Paper 2014\Patrimonio\PROYECTO de libro\MI ARTÍCULO\Estadísticas\Anexos\"/>
    </mc:Choice>
  </mc:AlternateContent>
  <bookViews>
    <workbookView xWindow="0" yWindow="0" windowWidth="20520" windowHeight="8895" activeTab="2"/>
  </bookViews>
  <sheets>
    <sheet name="Anexo 1" sheetId="9" r:id="rId1"/>
    <sheet name="Anexo 3" sheetId="1" r:id="rId2"/>
    <sheet name="Anexo 4" sheetId="2" r:id="rId3"/>
    <sheet name="Anexo 5" sheetId="3" r:id="rId4"/>
    <sheet name="Anexo 6" sheetId="4" r:id="rId5"/>
    <sheet name="Gráfico 1" sheetId="5" r:id="rId6"/>
    <sheet name="Gráfico 2" sheetId="6" r:id="rId7"/>
    <sheet name="Gráfico 3" sheetId="11" r:id="rId8"/>
    <sheet name="Gráfico 4" sheetId="7" r:id="rId9"/>
    <sheet name="Gráfico 5" sheetId="8" r:id="rId10"/>
  </sheets>
  <externalReferences>
    <externalReference r:id="rId11"/>
    <externalReference r:id="rId12"/>
    <externalReference r:id="rId13"/>
    <externalReference r:id="rId1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5" i="4" l="1"/>
  <c r="AJ55" i="4"/>
  <c r="AI55" i="4"/>
  <c r="AK53" i="4"/>
  <c r="AJ53" i="4"/>
  <c r="AI53" i="4"/>
  <c r="AK51" i="4"/>
  <c r="AJ51" i="4"/>
  <c r="AI51" i="4"/>
  <c r="AK49" i="4"/>
  <c r="AJ49" i="4"/>
  <c r="AI49" i="4"/>
  <c r="AK48" i="4"/>
  <c r="AJ48" i="4"/>
  <c r="AI48" i="4"/>
  <c r="AK47" i="4"/>
  <c r="AJ47" i="4"/>
  <c r="AI47" i="4"/>
  <c r="AK45" i="4"/>
  <c r="AJ45" i="4"/>
  <c r="AI45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7" i="4"/>
  <c r="AJ27" i="4"/>
  <c r="AI27" i="4"/>
  <c r="AK25" i="4"/>
  <c r="AJ25" i="4"/>
  <c r="AI25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1" i="4"/>
  <c r="AJ11" i="4"/>
  <c r="AI11" i="4"/>
  <c r="AK10" i="4"/>
  <c r="AJ10" i="4"/>
  <c r="AI10" i="4"/>
  <c r="AK9" i="4"/>
  <c r="AJ9" i="4"/>
  <c r="AI9" i="4"/>
  <c r="AK7" i="4"/>
  <c r="AJ7" i="4"/>
  <c r="AI7" i="4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A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F58" i="2"/>
  <c r="E58" i="2"/>
  <c r="C58" i="2"/>
  <c r="A58" i="2"/>
  <c r="F57" i="2"/>
  <c r="E57" i="2"/>
  <c r="C57" i="2"/>
  <c r="A57" i="2"/>
  <c r="F56" i="2"/>
  <c r="E56" i="2"/>
  <c r="C56" i="2"/>
  <c r="A56" i="2"/>
  <c r="F55" i="2"/>
  <c r="E55" i="2"/>
  <c r="C55" i="2"/>
  <c r="A55" i="2"/>
  <c r="F54" i="2"/>
  <c r="E54" i="2"/>
  <c r="C54" i="2"/>
  <c r="A54" i="2"/>
  <c r="F53" i="2"/>
  <c r="E53" i="2"/>
  <c r="C53" i="2"/>
  <c r="A53" i="2"/>
  <c r="F52" i="2"/>
  <c r="E52" i="2"/>
  <c r="C52" i="2"/>
  <c r="A52" i="2"/>
  <c r="F51" i="2"/>
  <c r="E51" i="2"/>
  <c r="C51" i="2"/>
  <c r="A51" i="2"/>
  <c r="F50" i="2"/>
  <c r="E50" i="2"/>
  <c r="C50" i="2"/>
  <c r="A50" i="2"/>
  <c r="F49" i="2"/>
  <c r="E49" i="2"/>
  <c r="C49" i="2"/>
  <c r="A49" i="2"/>
  <c r="F48" i="2"/>
  <c r="E48" i="2"/>
  <c r="C48" i="2"/>
  <c r="A48" i="2"/>
  <c r="F47" i="2"/>
  <c r="E47" i="2"/>
  <c r="C47" i="2"/>
  <c r="A47" i="2"/>
  <c r="F46" i="2"/>
  <c r="E46" i="2"/>
  <c r="C46" i="2"/>
  <c r="A46" i="2"/>
  <c r="F45" i="2"/>
  <c r="E45" i="2"/>
  <c r="C45" i="2"/>
  <c r="A45" i="2"/>
  <c r="F44" i="2"/>
  <c r="E44" i="2"/>
  <c r="C44" i="2"/>
  <c r="A44" i="2"/>
  <c r="F43" i="2"/>
  <c r="E43" i="2"/>
  <c r="C43" i="2"/>
  <c r="A43" i="2"/>
  <c r="F42" i="2"/>
  <c r="E42" i="2"/>
  <c r="C42" i="2"/>
  <c r="A42" i="2"/>
  <c r="F41" i="2"/>
  <c r="E41" i="2"/>
  <c r="C41" i="2"/>
  <c r="A41" i="2"/>
  <c r="F40" i="2"/>
  <c r="E40" i="2"/>
  <c r="C40" i="2"/>
  <c r="A40" i="2"/>
  <c r="F39" i="2"/>
  <c r="E39" i="2"/>
  <c r="C39" i="2"/>
  <c r="A39" i="2"/>
  <c r="F38" i="2"/>
  <c r="E38" i="2"/>
  <c r="C38" i="2"/>
  <c r="A38" i="2"/>
  <c r="F37" i="2"/>
  <c r="E37" i="2"/>
  <c r="C37" i="2"/>
  <c r="A37" i="2"/>
  <c r="F36" i="2"/>
  <c r="E36" i="2"/>
  <c r="C36" i="2"/>
  <c r="A36" i="2"/>
  <c r="F35" i="2"/>
  <c r="E35" i="2"/>
  <c r="C35" i="2"/>
  <c r="A35" i="2"/>
  <c r="F34" i="2"/>
  <c r="E34" i="2"/>
  <c r="C34" i="2"/>
  <c r="A34" i="2"/>
  <c r="F33" i="2"/>
  <c r="E33" i="2"/>
  <c r="C33" i="2"/>
  <c r="A33" i="2"/>
  <c r="F32" i="2"/>
  <c r="E32" i="2"/>
  <c r="C32" i="2"/>
  <c r="A32" i="2"/>
  <c r="F31" i="2"/>
  <c r="E31" i="2"/>
  <c r="C31" i="2"/>
  <c r="A31" i="2"/>
  <c r="F30" i="2"/>
  <c r="E30" i="2"/>
  <c r="C30" i="2"/>
  <c r="A30" i="2"/>
  <c r="F29" i="2"/>
  <c r="E29" i="2"/>
  <c r="C29" i="2"/>
  <c r="A29" i="2"/>
  <c r="F28" i="2"/>
  <c r="E28" i="2"/>
  <c r="C28" i="2"/>
  <c r="A28" i="2"/>
  <c r="F27" i="2"/>
  <c r="E27" i="2"/>
  <c r="C27" i="2"/>
  <c r="A27" i="2"/>
  <c r="F26" i="2"/>
  <c r="E26" i="2"/>
  <c r="C26" i="2"/>
  <c r="A26" i="2"/>
  <c r="F25" i="2"/>
  <c r="E25" i="2"/>
  <c r="C25" i="2"/>
  <c r="A25" i="2"/>
  <c r="F24" i="2"/>
  <c r="E24" i="2"/>
  <c r="C24" i="2"/>
  <c r="A24" i="2"/>
  <c r="F23" i="2"/>
  <c r="E23" i="2"/>
  <c r="C23" i="2"/>
  <c r="A23" i="2"/>
  <c r="F22" i="2"/>
  <c r="E22" i="2"/>
  <c r="C22" i="2"/>
  <c r="A22" i="2"/>
  <c r="F21" i="2"/>
  <c r="E21" i="2"/>
  <c r="C21" i="2"/>
  <c r="A21" i="2"/>
  <c r="F20" i="2"/>
  <c r="E20" i="2"/>
  <c r="C20" i="2"/>
  <c r="A20" i="2"/>
  <c r="F19" i="2"/>
  <c r="E19" i="2"/>
  <c r="C19" i="2"/>
  <c r="A19" i="2"/>
  <c r="F18" i="2"/>
  <c r="E18" i="2"/>
  <c r="C18" i="2"/>
  <c r="A18" i="2"/>
  <c r="F17" i="2"/>
  <c r="E17" i="2"/>
  <c r="C17" i="2"/>
  <c r="A17" i="2"/>
  <c r="F16" i="2"/>
  <c r="E16" i="2"/>
  <c r="C16" i="2"/>
  <c r="A16" i="2"/>
  <c r="F15" i="2"/>
  <c r="E15" i="2"/>
  <c r="C15" i="2"/>
  <c r="A15" i="2"/>
  <c r="F14" i="2"/>
  <c r="E14" i="2"/>
  <c r="C14" i="2"/>
  <c r="A14" i="2"/>
  <c r="F13" i="2"/>
  <c r="E13" i="2"/>
  <c r="C13" i="2"/>
  <c r="A13" i="2"/>
  <c r="F12" i="2"/>
  <c r="E12" i="2"/>
  <c r="C12" i="2"/>
  <c r="A12" i="2"/>
  <c r="F11" i="2"/>
  <c r="E11" i="2"/>
  <c r="C11" i="2"/>
  <c r="A11" i="2"/>
  <c r="F10" i="2"/>
  <c r="E10" i="2"/>
  <c r="C10" i="2"/>
  <c r="A10" i="2"/>
  <c r="F9" i="2"/>
  <c r="E9" i="2"/>
  <c r="C9" i="2"/>
  <c r="A9" i="2"/>
  <c r="F8" i="2"/>
  <c r="E8" i="2"/>
  <c r="C8" i="2"/>
  <c r="B41" i="1"/>
  <c r="B40" i="1"/>
  <c r="B42" i="1" s="1"/>
  <c r="C36" i="1"/>
  <c r="C34" i="1"/>
  <c r="C31" i="1"/>
  <c r="C29" i="1"/>
  <c r="C24" i="1"/>
  <c r="C23" i="1"/>
  <c r="C22" i="1"/>
  <c r="C20" i="1"/>
  <c r="C19" i="1"/>
  <c r="C18" i="1"/>
  <c r="C6" i="1"/>
  <c r="C35" i="1" s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S11" i="9"/>
  <c r="AR11" i="9"/>
  <c r="AQ11" i="9"/>
  <c r="AP11" i="9"/>
  <c r="AO11" i="9"/>
  <c r="AN11" i="9"/>
  <c r="AM11" i="9"/>
  <c r="AL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S5" i="9"/>
  <c r="AS33" i="9" s="1"/>
  <c r="AR5" i="9"/>
  <c r="AR33" i="9" s="1"/>
  <c r="AQ5" i="9"/>
  <c r="AP5" i="9"/>
  <c r="AO5" i="9"/>
  <c r="AO33" i="9" s="1"/>
  <c r="AN5" i="9"/>
  <c r="AN33" i="9" s="1"/>
  <c r="AM5" i="9"/>
  <c r="AL5" i="9"/>
  <c r="AG5" i="9"/>
  <c r="AG33" i="9" s="1"/>
  <c r="AF5" i="9"/>
  <c r="AF33" i="9" s="1"/>
  <c r="AE5" i="9"/>
  <c r="AD5" i="9"/>
  <c r="AC5" i="9"/>
  <c r="AC33" i="9" s="1"/>
  <c r="AB5" i="9"/>
  <c r="AB33" i="9" s="1"/>
  <c r="AA5" i="9"/>
  <c r="Z5" i="9"/>
  <c r="Y5" i="9"/>
  <c r="Y33" i="9" s="1"/>
  <c r="X5" i="9"/>
  <c r="X27" i="9" s="1"/>
  <c r="W5" i="9"/>
  <c r="V5" i="9"/>
  <c r="U5" i="9"/>
  <c r="U33" i="9" s="1"/>
  <c r="T5" i="9"/>
  <c r="T33" i="9" s="1"/>
  <c r="S5" i="9"/>
  <c r="R5" i="9"/>
  <c r="Q5" i="9"/>
  <c r="Q33" i="9" s="1"/>
  <c r="P5" i="9"/>
  <c r="P33" i="9" s="1"/>
  <c r="O5" i="9"/>
  <c r="N5" i="9"/>
  <c r="M5" i="9"/>
  <c r="M33" i="9" s="1"/>
  <c r="L5" i="9"/>
  <c r="L33" i="9" s="1"/>
  <c r="K5" i="9"/>
  <c r="J5" i="9"/>
  <c r="I5" i="9"/>
  <c r="I33" i="9" s="1"/>
  <c r="H5" i="9"/>
  <c r="H33" i="9" s="1"/>
  <c r="G5" i="9"/>
  <c r="F5" i="9"/>
  <c r="E5" i="9"/>
  <c r="E33" i="9" s="1"/>
  <c r="D5" i="9"/>
  <c r="D33" i="9" s="1"/>
  <c r="C5" i="9"/>
  <c r="B5" i="9"/>
  <c r="B33" i="9" s="1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D6" i="1" l="1"/>
  <c r="C30" i="1"/>
  <c r="C32" i="1"/>
  <c r="T27" i="9"/>
  <c r="T28" i="9" s="1"/>
  <c r="AF27" i="9"/>
  <c r="AF28" i="9" s="1"/>
  <c r="F33" i="9"/>
  <c r="J33" i="9"/>
  <c r="N33" i="9"/>
  <c r="R33" i="9"/>
  <c r="V33" i="9"/>
  <c r="Z33" i="9"/>
  <c r="AD33" i="9"/>
  <c r="AL33" i="9"/>
  <c r="AP33" i="9"/>
  <c r="D27" i="9"/>
  <c r="D28" i="9" s="1"/>
  <c r="X33" i="9"/>
  <c r="C33" i="9"/>
  <c r="G33" i="9"/>
  <c r="K33" i="9"/>
  <c r="O33" i="9"/>
  <c r="S33" i="9"/>
  <c r="W33" i="9"/>
  <c r="AA33" i="9"/>
  <c r="AE33" i="9"/>
  <c r="AM33" i="9"/>
  <c r="AQ33" i="9"/>
  <c r="P27" i="9"/>
  <c r="X30" i="9"/>
  <c r="X28" i="9"/>
  <c r="P30" i="9"/>
  <c r="AF30" i="9"/>
  <c r="H27" i="9"/>
  <c r="AN27" i="9"/>
  <c r="D30" i="9"/>
  <c r="T30" i="9"/>
  <c r="L27" i="9"/>
  <c r="AB27" i="9"/>
  <c r="AR27" i="9"/>
  <c r="P28" i="9"/>
  <c r="E27" i="9"/>
  <c r="I27" i="9"/>
  <c r="M27" i="9"/>
  <c r="Q27" i="9"/>
  <c r="U27" i="9"/>
  <c r="Y27" i="9"/>
  <c r="AC27" i="9"/>
  <c r="AG27" i="9"/>
  <c r="AO27" i="9"/>
  <c r="AS27" i="9"/>
  <c r="B27" i="9"/>
  <c r="F27" i="9"/>
  <c r="J27" i="9"/>
  <c r="X32" i="9" s="1"/>
  <c r="N27" i="9"/>
  <c r="R27" i="9"/>
  <c r="V27" i="9"/>
  <c r="Z27" i="9"/>
  <c r="AD27" i="9"/>
  <c r="AL27" i="9"/>
  <c r="AP27" i="9"/>
  <c r="C27" i="9"/>
  <c r="G27" i="9"/>
  <c r="K27" i="9"/>
  <c r="O27" i="9"/>
  <c r="S27" i="9"/>
  <c r="W27" i="9"/>
  <c r="AA27" i="9"/>
  <c r="AE27" i="9"/>
  <c r="AM27" i="9"/>
  <c r="AQ27" i="9"/>
  <c r="D36" i="1" l="1"/>
  <c r="D35" i="1"/>
  <c r="D34" i="1"/>
  <c r="D32" i="1"/>
  <c r="D31" i="1"/>
  <c r="D30" i="1"/>
  <c r="D29" i="1"/>
  <c r="E6" i="1"/>
  <c r="G32" i="9"/>
  <c r="G30" i="9"/>
  <c r="G29" i="9"/>
  <c r="G28" i="9"/>
  <c r="B32" i="9"/>
  <c r="B30" i="9"/>
  <c r="B31" i="9" s="1"/>
  <c r="B29" i="9"/>
  <c r="B28" i="9"/>
  <c r="H30" i="9"/>
  <c r="H31" i="9" s="1"/>
  <c r="H32" i="9"/>
  <c r="H28" i="9"/>
  <c r="H29" i="9"/>
  <c r="AD32" i="9"/>
  <c r="AD30" i="9"/>
  <c r="AD31" i="9" s="1"/>
  <c r="AD29" i="9"/>
  <c r="AD28" i="9"/>
  <c r="AS32" i="9"/>
  <c r="AS30" i="9"/>
  <c r="AS31" i="9" s="1"/>
  <c r="AS29" i="9"/>
  <c r="AS28" i="9"/>
  <c r="AC32" i="9"/>
  <c r="AC30" i="9"/>
  <c r="AC31" i="9" s="1"/>
  <c r="AC29" i="9"/>
  <c r="AC28" i="9"/>
  <c r="M32" i="9"/>
  <c r="M30" i="9"/>
  <c r="M31" i="9" s="1"/>
  <c r="M29" i="9"/>
  <c r="M28" i="9"/>
  <c r="L29" i="9"/>
  <c r="L30" i="9"/>
  <c r="L31" i="9" s="1"/>
  <c r="L32" i="9"/>
  <c r="L28" i="9"/>
  <c r="D31" i="9"/>
  <c r="AF31" i="9"/>
  <c r="AF29" i="9"/>
  <c r="AM32" i="9"/>
  <c r="AM30" i="9"/>
  <c r="AM31" i="9" s="1"/>
  <c r="AM29" i="9"/>
  <c r="AM28" i="9"/>
  <c r="R32" i="9"/>
  <c r="R30" i="9"/>
  <c r="R31" i="9" s="1"/>
  <c r="R29" i="9"/>
  <c r="R28" i="9"/>
  <c r="Q32" i="9"/>
  <c r="Q30" i="9"/>
  <c r="Q31" i="9" s="1"/>
  <c r="Q29" i="9"/>
  <c r="Q28" i="9"/>
  <c r="AB32" i="9"/>
  <c r="AB28" i="9"/>
  <c r="AB29" i="9"/>
  <c r="AB30" i="9"/>
  <c r="AB31" i="9" s="1"/>
  <c r="S32" i="9"/>
  <c r="S30" i="9"/>
  <c r="S31" i="9" s="1"/>
  <c r="S29" i="9"/>
  <c r="S28" i="9"/>
  <c r="N32" i="9"/>
  <c r="N30" i="9"/>
  <c r="N31" i="9" s="1"/>
  <c r="N29" i="9"/>
  <c r="N28" i="9"/>
  <c r="AE32" i="9"/>
  <c r="AE30" i="9"/>
  <c r="AE31" i="9" s="1"/>
  <c r="AE29" i="9"/>
  <c r="AE28" i="9"/>
  <c r="O32" i="9"/>
  <c r="O30" i="9"/>
  <c r="O31" i="9" s="1"/>
  <c r="O29" i="9"/>
  <c r="O28" i="9"/>
  <c r="AP32" i="9"/>
  <c r="AP30" i="9"/>
  <c r="AP31" i="9" s="1"/>
  <c r="AP29" i="9"/>
  <c r="AP28" i="9"/>
  <c r="Z32" i="9"/>
  <c r="Z30" i="9"/>
  <c r="Z31" i="9" s="1"/>
  <c r="Z29" i="9"/>
  <c r="Z28" i="9"/>
  <c r="J32" i="9"/>
  <c r="J30" i="9"/>
  <c r="J31" i="9" s="1"/>
  <c r="J29" i="9"/>
  <c r="J28" i="9"/>
  <c r="D32" i="9"/>
  <c r="T32" i="9"/>
  <c r="AO32" i="9"/>
  <c r="AO30" i="9"/>
  <c r="AO31" i="9" s="1"/>
  <c r="AO29" i="9"/>
  <c r="AO28" i="9"/>
  <c r="Y32" i="9"/>
  <c r="Y30" i="9"/>
  <c r="Y31" i="9" s="1"/>
  <c r="Y29" i="9"/>
  <c r="Y28" i="9"/>
  <c r="I32" i="9"/>
  <c r="I30" i="9"/>
  <c r="I31" i="9" s="1"/>
  <c r="I29" i="9"/>
  <c r="I28" i="9"/>
  <c r="AF32" i="9"/>
  <c r="P29" i="9"/>
  <c r="P31" i="9"/>
  <c r="X29" i="9"/>
  <c r="P32" i="9"/>
  <c r="W32" i="9"/>
  <c r="W30" i="9"/>
  <c r="W31" i="9" s="1"/>
  <c r="W29" i="9"/>
  <c r="W28" i="9"/>
  <c r="AG32" i="9"/>
  <c r="AG30" i="9"/>
  <c r="AG31" i="9" s="1"/>
  <c r="AG29" i="9"/>
  <c r="AG28" i="9"/>
  <c r="T31" i="9"/>
  <c r="T29" i="9"/>
  <c r="C32" i="9"/>
  <c r="C30" i="9"/>
  <c r="C31" i="9" s="1"/>
  <c r="C29" i="9"/>
  <c r="C28" i="9"/>
  <c r="AQ32" i="9"/>
  <c r="AQ30" i="9"/>
  <c r="AQ31" i="9" s="1"/>
  <c r="AQ29" i="9"/>
  <c r="AQ28" i="9"/>
  <c r="AA32" i="9"/>
  <c r="AA30" i="9"/>
  <c r="AA31" i="9" s="1"/>
  <c r="AA29" i="9"/>
  <c r="AA28" i="9"/>
  <c r="K32" i="9"/>
  <c r="K30" i="9"/>
  <c r="K31" i="9" s="1"/>
  <c r="K29" i="9"/>
  <c r="K28" i="9"/>
  <c r="AL32" i="9"/>
  <c r="AL30" i="9"/>
  <c r="AL31" i="9" s="1"/>
  <c r="AL29" i="9"/>
  <c r="AL28" i="9"/>
  <c r="V32" i="9"/>
  <c r="V30" i="9"/>
  <c r="V31" i="9" s="1"/>
  <c r="V29" i="9"/>
  <c r="V28" i="9"/>
  <c r="F32" i="9"/>
  <c r="F30" i="9"/>
  <c r="F31" i="9" s="1"/>
  <c r="F29" i="9"/>
  <c r="F28" i="9"/>
  <c r="U32" i="9"/>
  <c r="U30" i="9"/>
  <c r="U31" i="9" s="1"/>
  <c r="U29" i="9"/>
  <c r="U28" i="9"/>
  <c r="E32" i="9"/>
  <c r="E30" i="9"/>
  <c r="E31" i="9" s="1"/>
  <c r="E29" i="9"/>
  <c r="E28" i="9"/>
  <c r="AR32" i="9"/>
  <c r="AR28" i="9"/>
  <c r="AR29" i="9"/>
  <c r="AR30" i="9"/>
  <c r="AR31" i="9" s="1"/>
  <c r="AN32" i="9"/>
  <c r="AN30" i="9"/>
  <c r="AN31" i="9" s="1"/>
  <c r="AN28" i="9"/>
  <c r="AN29" i="9"/>
  <c r="X31" i="9"/>
  <c r="D29" i="9"/>
  <c r="E36" i="1" l="1"/>
  <c r="E35" i="1"/>
  <c r="E34" i="1"/>
  <c r="E32" i="1"/>
  <c r="E31" i="1"/>
  <c r="E30" i="1"/>
  <c r="E29" i="1"/>
  <c r="F6" i="1"/>
  <c r="G31" i="9"/>
  <c r="F35" i="1" l="1"/>
  <c r="F32" i="1"/>
  <c r="F30" i="1"/>
  <c r="F36" i="1"/>
  <c r="F31" i="1"/>
  <c r="F34" i="1"/>
  <c r="F29" i="1"/>
  <c r="G6" i="1"/>
  <c r="AJ11" i="9"/>
  <c r="AJ5" i="9" s="1"/>
  <c r="AK11" i="9"/>
  <c r="AK5" i="9" s="1"/>
  <c r="AH11" i="9"/>
  <c r="AH5" i="9" s="1"/>
  <c r="AI11" i="9"/>
  <c r="AI5" i="9" s="1"/>
  <c r="G35" i="1" l="1"/>
  <c r="G36" i="1"/>
  <c r="G34" i="1"/>
  <c r="G31" i="1"/>
  <c r="G29" i="1"/>
  <c r="H6" i="1"/>
  <c r="G32" i="1"/>
  <c r="G30" i="1"/>
  <c r="AJ33" i="9"/>
  <c r="AJ27" i="9"/>
  <c r="AI33" i="9"/>
  <c r="AI27" i="9"/>
  <c r="AK33" i="9"/>
  <c r="AK27" i="9"/>
  <c r="AH33" i="9"/>
  <c r="AH27" i="9"/>
  <c r="H36" i="1" l="1"/>
  <c r="H35" i="1"/>
  <c r="H34" i="1"/>
  <c r="H32" i="1"/>
  <c r="H31" i="1"/>
  <c r="H30" i="1"/>
  <c r="H29" i="1"/>
  <c r="I6" i="1"/>
  <c r="AH30" i="9"/>
  <c r="AH31" i="9" s="1"/>
  <c r="AH29" i="9"/>
  <c r="AH28" i="9"/>
  <c r="AH32" i="9"/>
  <c r="AI28" i="9"/>
  <c r="AI32" i="9"/>
  <c r="AI30" i="9"/>
  <c r="AI31" i="9" s="1"/>
  <c r="AI29" i="9"/>
  <c r="AJ28" i="9"/>
  <c r="AJ30" i="9"/>
  <c r="AJ31" i="9" s="1"/>
  <c r="AJ29" i="9"/>
  <c r="AJ32" i="9"/>
  <c r="AK28" i="9"/>
  <c r="AK32" i="9"/>
  <c r="AK30" i="9"/>
  <c r="AK31" i="9" s="1"/>
  <c r="AK29" i="9"/>
  <c r="I36" i="1" l="1"/>
  <c r="I35" i="1"/>
  <c r="I34" i="1"/>
  <c r="I32" i="1"/>
  <c r="I31" i="1"/>
  <c r="I30" i="1"/>
  <c r="I29" i="1"/>
  <c r="J6" i="1"/>
  <c r="J36" i="1" l="1"/>
  <c r="J34" i="1"/>
  <c r="J31" i="1"/>
  <c r="J29" i="1"/>
  <c r="J32" i="1"/>
  <c r="K6" i="1"/>
  <c r="J35" i="1"/>
  <c r="J30" i="1"/>
  <c r="K31" i="1" l="1"/>
  <c r="K29" i="1"/>
  <c r="K35" i="1"/>
  <c r="K32" i="1"/>
  <c r="K30" i="1"/>
  <c r="L6" i="1"/>
  <c r="K36" i="1"/>
  <c r="K34" i="1"/>
  <c r="L36" i="1" l="1"/>
  <c r="L35" i="1"/>
  <c r="L34" i="1"/>
  <c r="L32" i="1"/>
  <c r="L31" i="1"/>
  <c r="L30" i="1"/>
  <c r="L29" i="1"/>
  <c r="M6" i="1"/>
  <c r="M36" i="1" l="1"/>
  <c r="M35" i="1"/>
  <c r="M34" i="1"/>
  <c r="M32" i="1"/>
  <c r="M31" i="1"/>
  <c r="M30" i="1"/>
  <c r="M29" i="1"/>
  <c r="N6" i="1"/>
  <c r="N35" i="1" l="1"/>
  <c r="N32" i="1"/>
  <c r="N30" i="1"/>
  <c r="N34" i="1"/>
  <c r="N29" i="1"/>
  <c r="N36" i="1"/>
  <c r="N31" i="1"/>
  <c r="O6" i="1"/>
  <c r="O32" i="1" l="1"/>
  <c r="O30" i="1"/>
  <c r="O36" i="1"/>
  <c r="O34" i="1"/>
  <c r="O31" i="1"/>
  <c r="O29" i="1"/>
  <c r="P6" i="1"/>
  <c r="O35" i="1"/>
  <c r="P36" i="1" l="1"/>
  <c r="P35" i="1"/>
  <c r="P34" i="1"/>
  <c r="P32" i="1"/>
  <c r="P31" i="1"/>
  <c r="P30" i="1"/>
  <c r="P29" i="1"/>
  <c r="Q6" i="1"/>
  <c r="Q36" i="1" l="1"/>
  <c r="Q35" i="1"/>
  <c r="Q34" i="1"/>
  <c r="Q32" i="1"/>
  <c r="Q31" i="1"/>
  <c r="Q30" i="1"/>
  <c r="Q29" i="1"/>
  <c r="R6" i="1"/>
  <c r="R36" i="1" l="1"/>
  <c r="R34" i="1"/>
  <c r="R31" i="1"/>
  <c r="R29" i="1"/>
  <c r="R35" i="1"/>
  <c r="R30" i="1"/>
  <c r="S6" i="1"/>
  <c r="R32" i="1"/>
  <c r="T6" i="1" l="1"/>
  <c r="S36" i="1"/>
  <c r="S34" i="1"/>
  <c r="S35" i="1"/>
  <c r="S32" i="1"/>
  <c r="S30" i="1"/>
  <c r="S31" i="1"/>
  <c r="S29" i="1"/>
  <c r="T36" i="1" l="1"/>
  <c r="T35" i="1"/>
  <c r="T34" i="1"/>
  <c r="T32" i="1"/>
  <c r="T31" i="1"/>
  <c r="T30" i="1"/>
  <c r="T29" i="1"/>
  <c r="U6" i="1"/>
  <c r="U36" i="1" l="1"/>
  <c r="U35" i="1"/>
  <c r="U34" i="1"/>
  <c r="U32" i="1"/>
  <c r="U31" i="1"/>
  <c r="U30" i="1"/>
  <c r="U29" i="1"/>
  <c r="V6" i="1"/>
  <c r="V35" i="1" l="1"/>
  <c r="V32" i="1"/>
  <c r="V30" i="1"/>
  <c r="V36" i="1"/>
  <c r="V31" i="1"/>
  <c r="V34" i="1"/>
  <c r="V29" i="1"/>
  <c r="W6" i="1"/>
  <c r="X6" i="1" l="1"/>
  <c r="W30" i="1"/>
  <c r="W36" i="1"/>
  <c r="W34" i="1"/>
  <c r="W31" i="1"/>
  <c r="W29" i="1"/>
  <c r="W35" i="1"/>
  <c r="W32" i="1"/>
  <c r="X36" i="1" l="1"/>
  <c r="X35" i="1"/>
  <c r="X34" i="1"/>
  <c r="X32" i="1"/>
  <c r="X31" i="1"/>
  <c r="X30" i="1"/>
  <c r="X29" i="1"/>
  <c r="Y6" i="1"/>
  <c r="Y36" i="1" l="1"/>
  <c r="Y35" i="1"/>
  <c r="Y34" i="1"/>
  <c r="Y32" i="1"/>
  <c r="Y31" i="1"/>
  <c r="Y30" i="1"/>
  <c r="Y29" i="1"/>
  <c r="Z6" i="1"/>
  <c r="Z36" i="1" l="1"/>
  <c r="Z34" i="1"/>
  <c r="Z31" i="1"/>
  <c r="Z29" i="1"/>
  <c r="AA6" i="1"/>
  <c r="Z32" i="1"/>
  <c r="Z35" i="1"/>
  <c r="Z30" i="1"/>
  <c r="AB6" i="1" l="1"/>
  <c r="AA31" i="1"/>
  <c r="AA29" i="1"/>
  <c r="AA35" i="1"/>
  <c r="AA32" i="1"/>
  <c r="AA30" i="1"/>
  <c r="AA36" i="1"/>
  <c r="AA34" i="1"/>
  <c r="AC6" i="1" l="1"/>
  <c r="AB36" i="1"/>
  <c r="AB35" i="1"/>
  <c r="AB34" i="1"/>
  <c r="AB32" i="1"/>
  <c r="AB31" i="1"/>
  <c r="AB30" i="1"/>
  <c r="AB29" i="1"/>
  <c r="AC36" i="1" l="1"/>
  <c r="AC35" i="1"/>
  <c r="AC34" i="1"/>
  <c r="AC32" i="1"/>
  <c r="AC31" i="1"/>
  <c r="AC30" i="1"/>
  <c r="AC29" i="1"/>
  <c r="AD6" i="1"/>
  <c r="AD35" i="1" l="1"/>
  <c r="AD32" i="1"/>
  <c r="AD30" i="1"/>
  <c r="AD34" i="1"/>
  <c r="AD29" i="1"/>
  <c r="AE6" i="1"/>
  <c r="AD36" i="1"/>
  <c r="AD31" i="1"/>
  <c r="AF6" i="1" l="1"/>
  <c r="AE30" i="1"/>
  <c r="AE36" i="1"/>
  <c r="AE34" i="1"/>
  <c r="AE31" i="1"/>
  <c r="AE29" i="1"/>
  <c r="AE35" i="1"/>
  <c r="AE32" i="1"/>
  <c r="AG6" i="1" l="1"/>
  <c r="AF36" i="1"/>
  <c r="AF35" i="1"/>
  <c r="AF34" i="1"/>
  <c r="AF32" i="1"/>
  <c r="AF31" i="1"/>
  <c r="AF30" i="1"/>
  <c r="AF29" i="1"/>
  <c r="AG36" i="1" l="1"/>
  <c r="AG35" i="1"/>
  <c r="AG34" i="1"/>
  <c r="AG32" i="1"/>
  <c r="AG31" i="1"/>
  <c r="AG30" i="1"/>
  <c r="AG29" i="1"/>
  <c r="AH6" i="1"/>
  <c r="AH36" i="1" l="1"/>
  <c r="AH34" i="1"/>
  <c r="AH31" i="1"/>
  <c r="AH29" i="1"/>
  <c r="AI6" i="1"/>
  <c r="AH35" i="1"/>
  <c r="AH30" i="1"/>
  <c r="AH32" i="1"/>
  <c r="AJ6" i="1" l="1"/>
  <c r="AI34" i="1"/>
  <c r="AI35" i="1"/>
  <c r="AI32" i="1"/>
  <c r="AI30" i="1"/>
  <c r="AI36" i="1"/>
  <c r="AI31" i="1"/>
  <c r="AI29" i="1"/>
  <c r="AK6" i="1" l="1"/>
  <c r="AJ36" i="1"/>
  <c r="AJ35" i="1"/>
  <c r="AJ34" i="1"/>
  <c r="AJ32" i="1"/>
  <c r="AJ31" i="1"/>
  <c r="AJ30" i="1"/>
  <c r="AJ29" i="1"/>
  <c r="AK36" i="1" l="1"/>
  <c r="AK35" i="1"/>
  <c r="AK34" i="1"/>
  <c r="AK32" i="1"/>
  <c r="AK31" i="1"/>
  <c r="AK30" i="1"/>
  <c r="AK29" i="1"/>
  <c r="AL6" i="1"/>
  <c r="AL35" i="1" l="1"/>
  <c r="AL32" i="1"/>
  <c r="AL30" i="1"/>
  <c r="AL36" i="1"/>
  <c r="AL31" i="1"/>
  <c r="AM6" i="1"/>
  <c r="AL34" i="1"/>
  <c r="AL29" i="1"/>
  <c r="AN6" i="1" l="1"/>
  <c r="AM30" i="1"/>
  <c r="AM36" i="1"/>
  <c r="AM34" i="1"/>
  <c r="AM31" i="1"/>
  <c r="AM29" i="1"/>
  <c r="AM35" i="1"/>
  <c r="AM32" i="1"/>
  <c r="AO6" i="1" l="1"/>
  <c r="AN36" i="1"/>
  <c r="AN35" i="1"/>
  <c r="AN34" i="1"/>
  <c r="AN32" i="1"/>
  <c r="AN31" i="1"/>
  <c r="AN30" i="1"/>
  <c r="AN29" i="1"/>
  <c r="AO36" i="1" l="1"/>
  <c r="AO35" i="1"/>
  <c r="AO34" i="1"/>
  <c r="AO32" i="1"/>
  <c r="AO31" i="1"/>
  <c r="AO30" i="1"/>
  <c r="AO29" i="1"/>
  <c r="AP6" i="1"/>
  <c r="AP36" i="1" l="1"/>
  <c r="AP34" i="1"/>
  <c r="AP31" i="1"/>
  <c r="AP29" i="1"/>
  <c r="AQ6" i="1"/>
  <c r="AP32" i="1"/>
  <c r="AP35" i="1"/>
  <c r="AP30" i="1"/>
  <c r="AR6" i="1" l="1"/>
  <c r="AQ36" i="1"/>
  <c r="AQ31" i="1"/>
  <c r="AQ29" i="1"/>
  <c r="AQ35" i="1"/>
  <c r="AQ32" i="1"/>
  <c r="AQ30" i="1"/>
  <c r="AQ34" i="1"/>
  <c r="AS6" i="1" l="1"/>
  <c r="AR36" i="1"/>
  <c r="AR35" i="1"/>
  <c r="AR34" i="1"/>
  <c r="AR32" i="1"/>
  <c r="AR31" i="1"/>
  <c r="AR30" i="1"/>
  <c r="AR29" i="1"/>
  <c r="AS36" i="1" l="1"/>
  <c r="AS35" i="1"/>
  <c r="AS34" i="1"/>
  <c r="AS32" i="1"/>
  <c r="AS31" i="1"/>
  <c r="AS30" i="1"/>
  <c r="AS29" i="1"/>
  <c r="AT6" i="1"/>
  <c r="AT35" i="1" l="1"/>
  <c r="AT32" i="1"/>
  <c r="AT30" i="1"/>
  <c r="AT34" i="1"/>
  <c r="AT29" i="1"/>
  <c r="AT36" i="1"/>
  <c r="AT31" i="1"/>
  <c r="AU6" i="1"/>
  <c r="AU7" i="1" s="1"/>
</calcChain>
</file>

<file path=xl/comments1.xml><?xml version="1.0" encoding="utf-8"?>
<comments xmlns="http://schemas.openxmlformats.org/spreadsheetml/2006/main">
  <authors>
    <author>Virginia Fierro</author>
  </authors>
  <commentList>
    <comment ref="A8" authorId="0" shapeId="0">
      <text>
        <r>
          <rPr>
            <b/>
            <sz val="8"/>
            <color indexed="81"/>
            <rFont val="Tahoma"/>
            <family val="2"/>
          </rPr>
          <t>Virginia Fierro:</t>
        </r>
        <r>
          <rPr>
            <sz val="8"/>
            <color indexed="81"/>
            <rFont val="Tahoma"/>
            <family val="2"/>
          </rPr>
          <t xml:space="preserve">
FMI
OJO: No se descuenta como lo hacen Arteta y Samaniego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</rPr>
          <t>Virginia Fierro:</t>
        </r>
        <r>
          <rPr>
            <sz val="8"/>
            <color indexed="81"/>
            <rFont val="Tahoma"/>
            <family val="2"/>
          </rPr>
          <t xml:space="preserve">
1970,1980 y 1990 proyectados hacia atrás con la tasa de crecimiento nominal del PIB con el dato del 2000 que dió el IESS (ver en Ecuador-Virginia Fierro)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>Virginia Fierro:</t>
        </r>
        <r>
          <rPr>
            <sz val="8"/>
            <color indexed="81"/>
            <rFont val="Tahoma"/>
            <family val="2"/>
          </rPr>
          <t xml:space="preserve">
A partir de 2001, el saldo viene de las Operaciones mientras que el saldo por tipo de deuda vienen de IMF Table 4</t>
        </r>
      </text>
    </comment>
  </commentList>
</comments>
</file>

<file path=xl/sharedStrings.xml><?xml version="1.0" encoding="utf-8"?>
<sst xmlns="http://schemas.openxmlformats.org/spreadsheetml/2006/main" count="248" uniqueCount="194">
  <si>
    <t>Ecuador: Reservas de Petróleo Crudo, 1972-2015</t>
  </si>
  <si>
    <t>Volumen (en millones de barriles)</t>
  </si>
  <si>
    <t xml:space="preserve">    Reservas Crudo a finales de cada año (1) (2)</t>
  </si>
  <si>
    <t xml:space="preserve">    Producción Nacional de Petróleo Crudo (3)</t>
  </si>
  <si>
    <t xml:space="preserve">             Producción Pública</t>
  </si>
  <si>
    <t xml:space="preserve">            Producción Privada</t>
  </si>
  <si>
    <t>-</t>
  </si>
  <si>
    <t>Precios Crudo (valor unitario de exportación: $ / barril)</t>
  </si>
  <si>
    <t xml:space="preserve">           Crudo Napo (4)</t>
  </si>
  <si>
    <t xml:space="preserve">           Crudo Oriente (4)</t>
  </si>
  <si>
    <t xml:space="preserve">           Precios Cesta Ecuador (4)</t>
  </si>
  <si>
    <t xml:space="preserve">         Crudo empresas privadas y Secretaría de Hidrocarburos (5)</t>
  </si>
  <si>
    <t xml:space="preserve">         Precio Nacional (valor unitario de exportación del Total de Petróleo Crudo) (4)</t>
  </si>
  <si>
    <t>Precio Cesta Ecuador Promedio 1972-2015</t>
  </si>
  <si>
    <t>Promedio Empresas Privadas y Secretaría de Hidrocarburos 1972-2015</t>
  </si>
  <si>
    <t>Promedio Precio Nacional 1972-2015</t>
  </si>
  <si>
    <t>Promedio Precio Cesta Ecuador1972-2003</t>
  </si>
  <si>
    <t>Promedio Precio Empresas Privadas y Secretaría de Hidrocarburos 1972-2003</t>
  </si>
  <si>
    <t>Promedio Precio Nacional 1972-2003</t>
  </si>
  <si>
    <t xml:space="preserve">Valor Monetario (en millones de dólares) </t>
  </si>
  <si>
    <t xml:space="preserve">    Reservas Crudo (al precio nacional promedio de cada año)</t>
  </si>
  <si>
    <t xml:space="preserve">    Reservas Crudo (al precio nacional promedio 1972-2015)</t>
  </si>
  <si>
    <t xml:space="preserve">    Reservas Crudo (al precio promedio de la Cesta Ecuador 1972-2015)</t>
  </si>
  <si>
    <t xml:space="preserve">    Reservas Crudo (al precio promedio de las empresas privadas y Secretaría de Hidrocarburos 1972-2015)</t>
  </si>
  <si>
    <t xml:space="preserve">    Reservas Crudo (al precio nacional promedio  1972-2003)</t>
  </si>
  <si>
    <t xml:space="preserve">    Reservas Crudo (al precio promedio Cesta Ecuador 1972-2003)</t>
  </si>
  <si>
    <t xml:space="preserve">    Reservas Crudo (al precio promedio de las empresas privadas y Secretaría de Hidrocarburos 1972-2003)</t>
  </si>
  <si>
    <t>Memo:</t>
  </si>
  <si>
    <t>Valor total de producción de petróleo crudo en el período 1972-2015 (b)</t>
  </si>
  <si>
    <t>(1) Las reservas totales de cada año se calcularon tomando el valor de la reserva del año anterior menos el total producido en ese año.</t>
  </si>
  <si>
    <t>(2) Se asume que en 1972 el valor de las Reservas es igual al valor de las Reservas Probadas al 2015 (Ver Memo)</t>
  </si>
  <si>
    <t>(5) Tomado del Cuadro IEM-412 de la Información Estadística Mensual del Banco Central del Ecuador. De 2011-2015 es el valor unitario dólares por barril de la Secretaría de Hidrocarburos del CUADRO IEM-412</t>
  </si>
  <si>
    <t>Elaboración: Virginia Fierro-Renoy</t>
  </si>
  <si>
    <t>Consumo de Crudo en el período en millones de US$</t>
  </si>
  <si>
    <t>Anexo 3</t>
  </si>
  <si>
    <t>Reservas Totales en 2015 (a)</t>
  </si>
  <si>
    <t>Reservas Totales en  1972 (c = a - b)</t>
  </si>
  <si>
    <t xml:space="preserve">Anexo 4 </t>
  </si>
  <si>
    <t>Ecuador: Aproximación del valor del stock de capital neto total del gobierno general, 1972-2015</t>
  </si>
  <si>
    <t>Año</t>
  </si>
  <si>
    <t>FBKF Total del Gobierno General</t>
  </si>
  <si>
    <t>(1)</t>
  </si>
  <si>
    <t xml:space="preserve">Stock de Capital Final BrutoTotal Gobierno General </t>
  </si>
  <si>
    <t xml:space="preserve">CCF Total del Gobierno General  Estimado </t>
  </si>
  <si>
    <t>(3)</t>
  </si>
  <si>
    <t xml:space="preserve">Tasa de depreciación (CCF / Stock de Capital Final Bruto) TOTAL </t>
  </si>
  <si>
    <t>Fuentes:</t>
  </si>
  <si>
    <t>(2t = 2t-1 + 1t)</t>
  </si>
  <si>
    <t>(5=2t-4)</t>
  </si>
  <si>
    <t>(4= 2t*3)</t>
  </si>
  <si>
    <t xml:space="preserve">Se asume que el stock de capital bruto total del Gobierno General de 1965 es igual a la FBKF del Gobierno General </t>
  </si>
  <si>
    <t>/---------------------------------------------En miles de dólares-------------------------------------------/</t>
  </si>
  <si>
    <t>Stock Final Neto Total Gobierno General (En miles de dólares)</t>
  </si>
  <si>
    <t>Anexo 5</t>
  </si>
  <si>
    <t xml:space="preserve"> Ecuador: Deuda externa e interna del sector público, 1969-2015. En millones de dólares.</t>
  </si>
  <si>
    <t>PIB en millones de dólares</t>
  </si>
  <si>
    <t>Sector Público No Financiero (SPNF)</t>
  </si>
  <si>
    <t>Según IMF (2016)</t>
  </si>
  <si>
    <t>Total Deuda Pública Externa</t>
  </si>
  <si>
    <t>Total Deuda Pública Interna del Gobierno Central</t>
  </si>
  <si>
    <t>Total Deuda Pública Externa e Interna</t>
  </si>
  <si>
    <t>En porcentaje del PIB</t>
  </si>
  <si>
    <t>Total Deuda Pública Externa Según IMF (2016)</t>
  </si>
  <si>
    <t>Tasa de crecimiento annual en porcentaje del PIB</t>
  </si>
  <si>
    <t>Total Deuda Pública Externa (según IMF, 2016)</t>
  </si>
  <si>
    <r>
      <t>Anexo 6</t>
    </r>
    <r>
      <rPr>
        <sz val="12"/>
        <color theme="1"/>
        <rFont val="Times New Roman"/>
        <family val="1"/>
      </rPr>
      <t xml:space="preserve"> </t>
    </r>
  </si>
  <si>
    <t>Ecuador: Operaciones del Sector Público No Financiero (SPNF), 1972-2015. En porcentaje del PIB.</t>
  </si>
  <si>
    <t>Transacciones \  Período</t>
  </si>
  <si>
    <t>2011 (p)</t>
  </si>
  <si>
    <t>2012 (p)</t>
  </si>
  <si>
    <t>2013 (p)</t>
  </si>
  <si>
    <t>2014 (p)</t>
  </si>
  <si>
    <t>2015 (p)</t>
  </si>
  <si>
    <t>Promedio 1983-2015</t>
  </si>
  <si>
    <t>Promedio 2007-2015</t>
  </si>
  <si>
    <t>INGRESOS TOTALES</t>
  </si>
  <si>
    <t>Petroleros</t>
  </si>
  <si>
    <t xml:space="preserve">      Por exportaciones (1)</t>
  </si>
  <si>
    <t xml:space="preserve">      Por venta de derivados</t>
  </si>
  <si>
    <t>No Petroleros</t>
  </si>
  <si>
    <t xml:space="preserve">      IVA</t>
  </si>
  <si>
    <t xml:space="preserve">      ICE</t>
  </si>
  <si>
    <t xml:space="preserve">      A la renta</t>
  </si>
  <si>
    <t xml:space="preserve">      A la circulación de capitales</t>
  </si>
  <si>
    <t xml:space="preserve">      Arancelarios</t>
  </si>
  <si>
    <t xml:space="preserve">      A la salida del país</t>
  </si>
  <si>
    <t xml:space="preserve">      A la compra-venta de divisas</t>
  </si>
  <si>
    <t xml:space="preserve">      A las operaciones de crédito en m/n</t>
  </si>
  <si>
    <t xml:space="preserve">      Contribuciones Seguridad Social</t>
  </si>
  <si>
    <t xml:space="preserve">      Otros</t>
  </si>
  <si>
    <t>Superávit operacional de empresas públicas no financieras</t>
  </si>
  <si>
    <t xml:space="preserve">GASTOS TOTALES </t>
  </si>
  <si>
    <t>Gastos corrientes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</si>
  <si>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</si>
  <si>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</si>
  <si>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</si>
  <si>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</si>
  <si>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</si>
  <si>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Otros (3)</t>
  </si>
  <si>
    <t xml:space="preserve">      Prestaciones de seguridad social</t>
  </si>
  <si>
    <t>Gastos de capital</t>
  </si>
  <si>
    <t xml:space="preserve">      Formación bruta de capital fijo</t>
  </si>
  <si>
    <t xml:space="preserve">           Gobierno Central</t>
  </si>
  <si>
    <t xml:space="preserve">           Empresas públicas no financieras</t>
  </si>
  <si>
    <t xml:space="preserve">           Gobiernos seccionales</t>
  </si>
  <si>
    <t xml:space="preserve">           Otros</t>
  </si>
  <si>
    <t xml:space="preserve">      Otros de capital</t>
  </si>
  <si>
    <t>AJUSTE DEL TESORO NACIONAL (4)</t>
  </si>
  <si>
    <t xml:space="preserve">RESULTADO GLOBAL </t>
  </si>
  <si>
    <t xml:space="preserve">    Reducción de personal</t>
  </si>
  <si>
    <t xml:space="preserve">    Costo fortalecimiento sistema financiero privado</t>
  </si>
  <si>
    <t>RESULTADO GLOBAL + REDUCCION + FORTALECIMIENTO</t>
  </si>
  <si>
    <t>RESULTADO PRIMARIO</t>
  </si>
  <si>
    <t>(1) Se incluye desde enero de 2008 fondos de CFDD</t>
  </si>
  <si>
    <t>(2) Los registros de gastos corresponden a valores devengados.</t>
  </si>
  <si>
    <t>(3) A partir de 2008, incluye financiamiento CFDD con ingresos petroleros</t>
  </si>
  <si>
    <t>(4) Corresponden a gastos no ejecutados y reversados al Gobierno Central.</t>
  </si>
  <si>
    <t>(p) Cifras provisionales</t>
  </si>
  <si>
    <t>RESULTADO PRIMARIO NO PETROLERO</t>
  </si>
  <si>
    <t>Promedio 1983-2006</t>
  </si>
  <si>
    <t>Gráfico 2</t>
  </si>
  <si>
    <t>Ecador: Indice de la riqueza neta, 1972-2015</t>
  </si>
  <si>
    <t>Total Deuda Pública Externa e Interna (con deuda externa de IMF desde 2008)</t>
  </si>
  <si>
    <t>TRAER DEL BALANCE</t>
  </si>
  <si>
    <t xml:space="preserve">TRAER DEL BALANCE </t>
  </si>
  <si>
    <t>TRAER DE ESCENARIOS DE SOSTENIBILIDAD</t>
  </si>
  <si>
    <t xml:space="preserve">Gráfico 1 </t>
  </si>
  <si>
    <t>Ecuador: Escenarios de resultados primarios para mantener el nivel de deuda en 40%</t>
  </si>
  <si>
    <r>
      <rPr>
        <sz val="14"/>
        <color rgb="FFFF0000"/>
        <rFont val="Calibri"/>
        <family val="2"/>
        <scheme val="minor"/>
      </rPr>
      <t>TRAER DE ESCENARIOS DE SOSTENIBILIDAD CON LA RIQUEZA NETA</t>
    </r>
    <r>
      <rPr>
        <sz val="20"/>
        <color rgb="FFFF0000"/>
        <rFont val="Calibri"/>
        <family val="2"/>
        <scheme val="minor"/>
      </rPr>
      <t xml:space="preserve"> ACTUALIZADA DEL BALANCE</t>
    </r>
  </si>
  <si>
    <t>Anexo 1</t>
  </si>
  <si>
    <t xml:space="preserve"> Ecuador: Balance Aproximado del Sector Público, 1972-2015</t>
  </si>
  <si>
    <t>Activos</t>
  </si>
  <si>
    <t>Reservas de Crudo (probadas) (3)</t>
  </si>
  <si>
    <t>Pasivos</t>
  </si>
  <si>
    <t>Riqueza Neta sin déficit actuarial del seguro de vejez, invalidés y muerte del IESS (13)</t>
  </si>
  <si>
    <t>Precio promedio del barril de crudo, 1972-2015 =</t>
  </si>
  <si>
    <t>Déficit Actuarial del Seguro de Invalides, Vejez y Muerte (ANTES de la sustitución del 40% para pensiones)</t>
  </si>
  <si>
    <t>Déficit Actuarial del Seguro General de Salud Individual y Familiar</t>
  </si>
  <si>
    <t>Depósitos del Sector Público (1)</t>
  </si>
  <si>
    <t>Patrimonio del BCE (2)</t>
  </si>
  <si>
    <t>Reservas Mineras - Proyectos a gran escala (oro, plata, cobre, molibdeno, zinc y plomo) (4)</t>
  </si>
  <si>
    <t>Stock de Capital Fijo Neto del Gobierno General (5)</t>
  </si>
  <si>
    <t>Fondos Petroleros (6)</t>
  </si>
  <si>
    <t>Brecha de Inversión en Electricidad y Caminos (7)</t>
  </si>
  <si>
    <t>Brecha de Inversión en Ambiente (8)</t>
  </si>
  <si>
    <t>Brecha de Finaciamiento Meta de Bachillerato Universal (9)</t>
  </si>
  <si>
    <t xml:space="preserve">Déficit Actuarial de los Fondos de Pensiones del IESS (10) </t>
  </si>
  <si>
    <r>
      <t>Riqueza Neta</t>
    </r>
    <r>
      <rPr>
        <sz val="12"/>
        <rFont val="Times New Roman"/>
        <family val="1"/>
      </rPr>
      <t xml:space="preserve"> (Activos menos Pasivos)</t>
    </r>
  </si>
  <si>
    <t>Riqueza Neta sin Petróleo (Activos menos Pasivos menos Reservas de Crudo)</t>
  </si>
  <si>
    <t xml:space="preserve">Riqueza Neta, Índice 1980=100 </t>
  </si>
  <si>
    <t>Activos, Índice 1972=100</t>
  </si>
  <si>
    <t>Pasivos, Índice 1972=100</t>
  </si>
  <si>
    <t xml:space="preserve">   Superávit Actuarial del Seguro de Riesgos del Trabajo (signo "-" indica superávit)</t>
  </si>
  <si>
    <t xml:space="preserve">   Superávit Actuarial del Seguro Social Campesino (signo "-" indica superávit)</t>
  </si>
  <si>
    <t>(1) Banco Central del Ecuador. Boletín Semanal. Panorama del BCE (hoja IMS3, cuenta c.1.2). Recuperado de https://www.bce.fin.ec/index.php/component/k2/item/762</t>
  </si>
  <si>
    <t>Fuentes y notas:</t>
  </si>
  <si>
    <t xml:space="preserve">(2) Corresponde al patrimonio total del BCE del balance general consolidado. Banco Central del Ecuador. Estados Financieros Consolidados. Recuperado de https://www.bce.fin.ec/index.php/estados-financieros-mensuales </t>
  </si>
  <si>
    <t>(5) Estimación del stock de capital fijo neto total del goberno general, 1972-2015. Ver los Anexos 2 y 4 de este estudio para los detalles de las fuentes y cálculo..</t>
  </si>
  <si>
    <t>Cuentas por cobrar/atrasos (13)</t>
  </si>
  <si>
    <t xml:space="preserve">    Externa (12)</t>
  </si>
  <si>
    <t xml:space="preserve">    Interna (11)</t>
  </si>
  <si>
    <t>Saldo de la Deuda Externa e Interna del Sector Público</t>
  </si>
  <si>
    <t>(6) Cueva &amp; Ortiz (2013).</t>
  </si>
  <si>
    <t>(7) Grijalva &amp; Rojas (2016). Ver el Anexo 2 de este estudio.</t>
  </si>
  <si>
    <t>(8) Utreras y Viteri (2016). Ver el Anexo 2 de este estudio.</t>
  </si>
  <si>
    <t>(9) Proaño (2016). Ver el Anexo 2 de este estudio.</t>
  </si>
  <si>
    <t>(10) Corral &amp; Ibarra (2016). Ver el Anexo 2 de este estudio.</t>
  </si>
  <si>
    <t xml:space="preserve"> Ecuador: Deuda externa e interna del sector público financiero y no financiero, 1970-2015. En millones de dólares.</t>
  </si>
  <si>
    <t xml:space="preserve"> Ecuador: Deuda externa e interna del sector público financiero y no financiero, 1970-2015. En Porcentaje del PIB</t>
  </si>
  <si>
    <t>Ecuador: Riqueza neta, déficit primario y déficit primario no-petrolero, 1982-2015</t>
  </si>
  <si>
    <t>(12) Para 1972-2008, Banco Central del Ecuador y para 2008-2015 IMF (2016)</t>
  </si>
  <si>
    <t>(11) Banco Central del Ecuador. Movimiento de la deuda externa e interna del sector público financiero y no financiero.</t>
  </si>
  <si>
    <t>(13) IMF (2016).</t>
  </si>
  <si>
    <t>Gráfico 4</t>
  </si>
  <si>
    <t>(3) Tomado del Cuadro IEM-411 de la Información Estadística Mensual del BCE</t>
  </si>
  <si>
    <t xml:space="preserve">(4) Tomado del Cuadro 2.18 Exportaciones  (1972-2011) de la publicación 85 Años del Banco Central del Ecuador y Cuadro IEM-412 de la Información Estadística Mensual del Banco Central del Ecuador. </t>
  </si>
  <si>
    <r>
      <t>Participación del gobierno en las reservas (</t>
    </r>
    <r>
      <rPr>
        <i/>
        <sz val="12"/>
        <color theme="5" tint="-0.249977111117893"/>
        <rFont val="Times New Roman"/>
        <family val="1"/>
      </rPr>
      <t>government</t>
    </r>
    <r>
      <rPr>
        <sz val="12"/>
        <color theme="5" tint="-0.249977111117893"/>
        <rFont val="Times New Roman"/>
        <family val="1"/>
      </rPr>
      <t xml:space="preserve"> </t>
    </r>
    <r>
      <rPr>
        <i/>
        <sz val="12"/>
        <color theme="5" tint="-0.249977111117893"/>
        <rFont val="Times New Roman"/>
        <family val="1"/>
      </rPr>
      <t>take)</t>
    </r>
    <r>
      <rPr>
        <sz val="12"/>
        <color theme="5" tint="-0.249977111117893"/>
        <rFont val="Times New Roman"/>
        <family val="1"/>
      </rPr>
      <t xml:space="preserve"> para calcular las reservas de crudo del gobierno (14)</t>
    </r>
  </si>
  <si>
    <t>(14) Se supone que es igual al porcentaje que, en promedio durante 1983-2015, representaron los ingresos petroleros del SPNF del total de la producción total de crudo (valorada al precio nacional promedio de cada año)</t>
  </si>
  <si>
    <t>(4) Corresponde al monto estimado de participación que le corresponde al gobierno en las reservas probadas calculadas al precio promedio anual de cada mineral durante 1970-2015. Ver, Larenas y Fierro-Renoy (2016) y Anexo 2 de este trabajo.</t>
  </si>
  <si>
    <t>(3) Corresponde al monto estimado de participación que le corresponde al gobierno en los millones de barriles de reservas probadas calculadas al precio promedio nacional ponderado, 1972-2015. Ver, Anexos 2 y 3 de este estudio.</t>
  </si>
  <si>
    <t>Riqueza Neta, Índice 1972=100 (eje secundario)</t>
  </si>
  <si>
    <r>
      <t xml:space="preserve">Riqueza neta </t>
    </r>
    <r>
      <rPr>
        <b/>
        <i/>
        <sz val="12"/>
        <color rgb="FFFF0000"/>
        <rFont val="Times New Roman"/>
        <family val="1"/>
      </rPr>
      <t>excluyendo</t>
    </r>
    <r>
      <rPr>
        <b/>
        <sz val="12"/>
        <color rgb="FFFF0000"/>
        <rFont val="Times New Roman"/>
        <family val="1"/>
      </rPr>
      <t xml:space="preserve"> el déficit actuarial, Índice 1972=100 (eje secundario)</t>
    </r>
  </si>
  <si>
    <t>Elaboración: Virginia Fierro-Renoy en consulta con Juan José Herrera y Julio López</t>
  </si>
  <si>
    <t>(Espacio fiscal asumiendo una tasa de crecimiento real del PIB de 4% y una tasa de interés real de 8% para mantener la deuda en 40% del PIB)</t>
  </si>
  <si>
    <t>La deuda pública interna incluye los bonos en poder del IESS emitidos como pago del 40% de la deuda del Estado y que el gobierno continua pagando normalmente.</t>
  </si>
  <si>
    <t>Nota:</t>
  </si>
  <si>
    <t>Fuente: Banco Central del Ecuador. Movimiento de la Deuda Externa y Movimiento de la Deuda Interna del Gobierno Central y IMF (2016) para el saldo de la deuda externa.</t>
  </si>
  <si>
    <t>Fuente: Banco Central del Ecuador. Estadísticas Fiscales. Recuperado de: https://www.bce.fin.ec/index.php/component/k2/item/765</t>
  </si>
  <si>
    <t>AÑADIR QUE LOS ÍNDICES ESTAN EN EL EJE SECUNDARIO</t>
  </si>
  <si>
    <t>Gráfico 5</t>
  </si>
  <si>
    <t>Ecuador: Riqueza neta y Espacio Fiscal, 1982-2015</t>
  </si>
  <si>
    <t>Gráfico 3</t>
  </si>
  <si>
    <t>(1) Banco Central de Ecuador. Cuentas Nacionales.FBKF 1965-2015. Recuperado de https://www.bce.fin.ec/index.php/component/k2/item/763</t>
  </si>
  <si>
    <t>(3) Córdova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</si>
</sst>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,##0.0"/>
    <numFmt numFmtId="168" formatCode="0.0%"/>
    <numFmt numFmtId="169" formatCode="0.000%"/>
    <numFmt numFmtId="170" formatCode="0.000"/>
    <numFmt numFmtId="171" formatCode="_-* #,##0\ _$_-;\-* #,##0\ _$_-;_-* &quot;-&quot;??\ _$_-;_-@_-"/>
    <numFmt numFmtId="172" formatCode="_-* #,##0.0\ _$_-;\-* #,##0.0\ _$_-;_-* &quot;-&quot;??\ _$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164" fontId="5" fillId="0" borderId="0" xfId="1" applyNumberFormat="1" applyFont="1" applyFill="1"/>
    <xf numFmtId="164" fontId="6" fillId="2" borderId="0" xfId="0" applyNumberFormat="1" applyFont="1" applyFill="1"/>
    <xf numFmtId="164" fontId="5" fillId="0" borderId="0" xfId="0" applyNumberFormat="1" applyFont="1" applyFill="1"/>
    <xf numFmtId="164" fontId="6" fillId="0" borderId="0" xfId="0" applyNumberFormat="1" applyFont="1" applyFill="1"/>
    <xf numFmtId="164" fontId="5" fillId="0" borderId="0" xfId="1" applyNumberFormat="1" applyFont="1"/>
    <xf numFmtId="0" fontId="7" fillId="0" borderId="0" xfId="0" applyFont="1" applyAlignment="1">
      <alignment horizontal="right"/>
    </xf>
    <xf numFmtId="165" fontId="7" fillId="0" borderId="0" xfId="1" applyNumberFormat="1" applyFont="1"/>
    <xf numFmtId="0" fontId="7" fillId="0" borderId="0" xfId="0" applyFont="1"/>
    <xf numFmtId="166" fontId="7" fillId="0" borderId="0" xfId="0" applyNumberFormat="1" applyFont="1"/>
    <xf numFmtId="166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1" applyNumberFormat="1" applyFont="1" applyFill="1" applyAlignment="1"/>
    <xf numFmtId="165" fontId="8" fillId="0" borderId="0" xfId="1" applyNumberFormat="1" applyFont="1" applyFill="1" applyBorder="1" applyAlignment="1"/>
    <xf numFmtId="0" fontId="7" fillId="3" borderId="0" xfId="0" applyFont="1" applyFill="1"/>
    <xf numFmtId="166" fontId="7" fillId="3" borderId="0" xfId="0" applyNumberFormat="1" applyFont="1" applyFill="1"/>
    <xf numFmtId="167" fontId="7" fillId="3" borderId="0" xfId="0" applyNumberFormat="1" applyFont="1" applyFill="1"/>
    <xf numFmtId="166" fontId="9" fillId="0" borderId="0" xfId="0" applyNumberFormat="1" applyFont="1"/>
    <xf numFmtId="166" fontId="7" fillId="4" borderId="0" xfId="0" applyNumberFormat="1" applyFont="1" applyFill="1"/>
    <xf numFmtId="164" fontId="5" fillId="0" borderId="0" xfId="0" applyNumberFormat="1" applyFont="1"/>
    <xf numFmtId="164" fontId="9" fillId="0" borderId="0" xfId="1" applyNumberFormat="1" applyFont="1"/>
    <xf numFmtId="164" fontId="10" fillId="4" borderId="0" xfId="1" applyNumberFormat="1" applyFont="1" applyFill="1"/>
    <xf numFmtId="0" fontId="9" fillId="0" borderId="0" xfId="0" applyFont="1"/>
    <xf numFmtId="164" fontId="11" fillId="0" borderId="0" xfId="1" applyNumberFormat="1" applyFont="1" applyFill="1"/>
    <xf numFmtId="0" fontId="2" fillId="0" borderId="0" xfId="0" applyFont="1" applyFill="1"/>
    <xf numFmtId="164" fontId="9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quotePrefix="1" applyFont="1"/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/>
    <xf numFmtId="164" fontId="5" fillId="3" borderId="0" xfId="1" applyNumberFormat="1" applyFont="1" applyFill="1"/>
    <xf numFmtId="164" fontId="6" fillId="3" borderId="0" xfId="1" applyNumberFormat="1" applyFont="1" applyFill="1"/>
    <xf numFmtId="164" fontId="10" fillId="0" borderId="0" xfId="0" applyNumberFormat="1" applyFont="1" applyFill="1"/>
    <xf numFmtId="0" fontId="0" fillId="0" borderId="0" xfId="0" applyFill="1"/>
    <xf numFmtId="0" fontId="8" fillId="3" borderId="0" xfId="0" applyFont="1" applyFill="1" applyAlignment="1">
      <alignment horizontal="left"/>
    </xf>
    <xf numFmtId="164" fontId="5" fillId="0" borderId="0" xfId="1" applyNumberFormat="1" applyFont="1" applyAlignment="1">
      <alignment horizontal="center"/>
    </xf>
    <xf numFmtId="164" fontId="9" fillId="0" borderId="0" xfId="1" applyNumberFormat="1" applyFont="1" applyFill="1"/>
    <xf numFmtId="166" fontId="7" fillId="0" borderId="0" xfId="0" applyNumberFormat="1" applyFont="1" applyFill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37" fontId="5" fillId="0" borderId="0" xfId="1" applyNumberFormat="1" applyFont="1" applyFill="1" applyBorder="1" applyAlignment="1">
      <alignment horizontal="right"/>
    </xf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169" fontId="5" fillId="0" borderId="0" xfId="2" applyNumberFormat="1" applyFont="1"/>
    <xf numFmtId="170" fontId="5" fillId="0" borderId="0" xfId="2" applyNumberFormat="1" applyFont="1"/>
    <xf numFmtId="0" fontId="3" fillId="0" borderId="0" xfId="0" applyFont="1" applyAlignment="1">
      <alignment vertical="top"/>
    </xf>
    <xf numFmtId="164" fontId="5" fillId="0" borderId="0" xfId="1" applyNumberFormat="1" applyFont="1" applyAlignment="1">
      <alignment horizontal="left" indent="1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165" fontId="5" fillId="0" borderId="0" xfId="0" applyNumberFormat="1" applyFont="1"/>
    <xf numFmtId="164" fontId="5" fillId="0" borderId="0" xfId="0" applyNumberFormat="1" applyFont="1" applyAlignment="1">
      <alignment horizontal="left" indent="2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15" fillId="0" borderId="0" xfId="0" applyFont="1"/>
    <xf numFmtId="0" fontId="13" fillId="0" borderId="0" xfId="0" applyFont="1" applyFill="1"/>
    <xf numFmtId="0" fontId="13" fillId="0" borderId="0" xfId="0" applyFont="1"/>
    <xf numFmtId="0" fontId="5" fillId="0" borderId="0" xfId="0" applyFont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/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Alignment="1">
      <alignment horizontal="left" vertical="top"/>
    </xf>
    <xf numFmtId="0" fontId="16" fillId="0" borderId="0" xfId="0" applyFont="1" applyFill="1"/>
    <xf numFmtId="167" fontId="16" fillId="0" borderId="0" xfId="0" applyNumberFormat="1" applyFont="1" applyFill="1"/>
    <xf numFmtId="167" fontId="12" fillId="0" borderId="0" xfId="0" applyNumberFormat="1" applyFont="1" applyFill="1"/>
    <xf numFmtId="167" fontId="12" fillId="0" borderId="0" xfId="0" applyNumberFormat="1" applyFont="1"/>
    <xf numFmtId="4" fontId="12" fillId="0" borderId="0" xfId="0" applyNumberFormat="1" applyFont="1" applyFill="1"/>
    <xf numFmtId="0" fontId="8" fillId="0" borderId="0" xfId="0" applyFont="1" applyFill="1" applyAlignment="1">
      <alignment horizontal="left" vertical="top"/>
    </xf>
    <xf numFmtId="10" fontId="12" fillId="0" borderId="0" xfId="2" applyNumberFormat="1" applyFont="1" applyFill="1"/>
    <xf numFmtId="168" fontId="16" fillId="0" borderId="0" xfId="2" applyNumberFormat="1" applyFont="1" applyFill="1"/>
    <xf numFmtId="2" fontId="12" fillId="0" borderId="0" xfId="0" applyNumberFormat="1" applyFont="1" applyFill="1" applyAlignment="1">
      <alignment horizontal="left" vertical="top"/>
    </xf>
    <xf numFmtId="2" fontId="12" fillId="0" borderId="0" xfId="2" applyNumberFormat="1" applyFont="1" applyFill="1"/>
    <xf numFmtId="2" fontId="12" fillId="0" borderId="0" xfId="0" applyNumberFormat="1" applyFont="1" applyFill="1"/>
    <xf numFmtId="171" fontId="12" fillId="0" borderId="0" xfId="1" applyNumberFormat="1" applyFont="1" applyFill="1"/>
    <xf numFmtId="172" fontId="12" fillId="0" borderId="0" xfId="1" applyNumberFormat="1" applyFont="1" applyFill="1"/>
    <xf numFmtId="0" fontId="12" fillId="0" borderId="0" xfId="3" applyFont="1" applyFill="1" applyAlignment="1">
      <alignment horizontal="left" vertical="top"/>
    </xf>
    <xf numFmtId="0" fontId="2" fillId="0" borderId="0" xfId="0" applyFont="1"/>
    <xf numFmtId="0" fontId="11" fillId="0" borderId="0" xfId="0" applyFont="1"/>
    <xf numFmtId="0" fontId="17" fillId="0" borderId="0" xfId="0" applyFont="1"/>
    <xf numFmtId="0" fontId="19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Fill="1" applyAlignment="1">
      <alignment horizontal="left"/>
    </xf>
    <xf numFmtId="1" fontId="12" fillId="0" borderId="0" xfId="0" applyNumberFormat="1" applyFont="1" applyFill="1"/>
    <xf numFmtId="0" fontId="22" fillId="5" borderId="0" xfId="0" applyFont="1" applyFill="1"/>
    <xf numFmtId="0" fontId="12" fillId="0" borderId="0" xfId="0" applyFont="1" applyBorder="1"/>
    <xf numFmtId="0" fontId="16" fillId="0" borderId="0" xfId="0" applyFont="1" applyBorder="1"/>
    <xf numFmtId="0" fontId="12" fillId="0" borderId="0" xfId="0" quotePrefix="1" applyFont="1"/>
    <xf numFmtId="0" fontId="6" fillId="0" borderId="0" xfId="0" quotePrefix="1" applyFont="1"/>
    <xf numFmtId="164" fontId="12" fillId="0" borderId="0" xfId="1" applyNumberFormat="1" applyFont="1" applyFill="1"/>
    <xf numFmtId="0" fontId="12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2"/>
    </xf>
    <xf numFmtId="1" fontId="16" fillId="0" borderId="0" xfId="0" applyNumberFormat="1" applyFont="1" applyFill="1"/>
    <xf numFmtId="0" fontId="12" fillId="0" borderId="0" xfId="0" applyFont="1" applyAlignment="1">
      <alignment horizontal="left" vertical="top"/>
    </xf>
    <xf numFmtId="0" fontId="24" fillId="0" borderId="0" xfId="0" applyFont="1"/>
    <xf numFmtId="164" fontId="3" fillId="0" borderId="0" xfId="1" applyNumberFormat="1" applyFont="1"/>
    <xf numFmtId="0" fontId="26" fillId="0" borderId="0" xfId="0" applyFont="1"/>
    <xf numFmtId="164" fontId="3" fillId="0" borderId="0" xfId="1" applyNumberFormat="1" applyFont="1" applyFill="1"/>
    <xf numFmtId="0" fontId="26" fillId="0" borderId="0" xfId="0" applyFont="1" applyFill="1"/>
    <xf numFmtId="2" fontId="5" fillId="0" borderId="0" xfId="0" applyNumberFormat="1" applyFont="1"/>
    <xf numFmtId="9" fontId="5" fillId="0" borderId="0" xfId="2" applyFont="1"/>
    <xf numFmtId="164" fontId="27" fillId="0" borderId="0" xfId="1" applyNumberFormat="1" applyFont="1" applyFill="1"/>
    <xf numFmtId="0" fontId="5" fillId="0" borderId="0" xfId="0" applyFont="1" applyAlignment="1">
      <alignment horizontal="center" vertical="center" wrapText="1"/>
    </xf>
  </cellXfs>
  <cellStyles count="4">
    <cellStyle name="ANCLAS,REZONES Y SUS PARTES,DE FUNDICION,DE HIERRO O DE ACERO" xfId="3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Ecuador: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Deuda Pública (Externa e Interna), 1969-2015</a:t>
            </a:r>
            <a:endParaRPr lang="en-US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7733667660826E-2"/>
          <c:y val="0.21573359083344834"/>
          <c:w val="0.90036677316615132"/>
          <c:h val="0.54140323355203879"/>
        </c:manualLayout>
      </c:layout>
      <c:lineChart>
        <c:grouping val="standard"/>
        <c:varyColors val="0"/>
        <c:ser>
          <c:idx val="0"/>
          <c:order val="0"/>
          <c:tx>
            <c:strRef>
              <c:f>'Anexo 5'!$A$13</c:f>
              <c:strCache>
                <c:ptCount val="1"/>
                <c:pt idx="0">
                  <c:v>Total Deuda Pública Externa e Interna (con deuda externa de IMF desde 2008)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5'!$B$13:$AV$13</c:f>
              <c:numCache>
                <c:formatCode>_(* #,##0.0_);_(* \(#,##0.0\);_(* "-"??_);_(@_)</c:formatCode>
                <c:ptCount val="47"/>
                <c:pt idx="0">
                  <c:v>6.4616200663843051</c:v>
                </c:pt>
                <c:pt idx="1">
                  <c:v>8.0143104197918866</c:v>
                </c:pt>
                <c:pt idx="2">
                  <c:v>9.0086817537869148</c:v>
                </c:pt>
                <c:pt idx="3">
                  <c:v>10.193250975047576</c:v>
                </c:pt>
                <c:pt idx="4">
                  <c:v>9.4141479579114069</c:v>
                </c:pt>
                <c:pt idx="5">
                  <c:v>5.7185341147248314</c:v>
                </c:pt>
                <c:pt idx="6">
                  <c:v>5.90711326427079</c:v>
                </c:pt>
                <c:pt idx="7">
                  <c:v>6.9963728461504422</c:v>
                </c:pt>
                <c:pt idx="8">
                  <c:v>10.650517223341744</c:v>
                </c:pt>
                <c:pt idx="9">
                  <c:v>15.255790004470166</c:v>
                </c:pt>
                <c:pt idx="10">
                  <c:v>20.09969953497124</c:v>
                </c:pt>
                <c:pt idx="11">
                  <c:v>22.182093072192977</c:v>
                </c:pt>
                <c:pt idx="12">
                  <c:v>23.083671201586473</c:v>
                </c:pt>
                <c:pt idx="13">
                  <c:v>28.096443472236867</c:v>
                </c:pt>
                <c:pt idx="14">
                  <c:v>39.324199176622429</c:v>
                </c:pt>
                <c:pt idx="15">
                  <c:v>48.32251124085505</c:v>
                </c:pt>
                <c:pt idx="16">
                  <c:v>50.966691138386523</c:v>
                </c:pt>
                <c:pt idx="17">
                  <c:v>62.099582401367549</c:v>
                </c:pt>
                <c:pt idx="18">
                  <c:v>76.591240259974583</c:v>
                </c:pt>
                <c:pt idx="19">
                  <c:v>84.45723024491727</c:v>
                </c:pt>
                <c:pt idx="20">
                  <c:v>84.301622560081</c:v>
                </c:pt>
                <c:pt idx="21">
                  <c:v>80.914008973098888</c:v>
                </c:pt>
                <c:pt idx="22">
                  <c:v>75.791336428457384</c:v>
                </c:pt>
                <c:pt idx="23">
                  <c:v>73.995347906472205</c:v>
                </c:pt>
                <c:pt idx="24">
                  <c:v>75.21746241583395</c:v>
                </c:pt>
                <c:pt idx="25">
                  <c:v>65.97915815519886</c:v>
                </c:pt>
                <c:pt idx="26">
                  <c:v>55.818292931217108</c:v>
                </c:pt>
                <c:pt idx="27">
                  <c:v>55.916645580313627</c:v>
                </c:pt>
                <c:pt idx="28">
                  <c:v>49.384776281573686</c:v>
                </c:pt>
                <c:pt idx="29">
                  <c:v>56.123919323813539</c:v>
                </c:pt>
                <c:pt idx="30">
                  <c:v>83.501676814129539</c:v>
                </c:pt>
                <c:pt idx="31">
                  <c:v>75.39365588016247</c:v>
                </c:pt>
                <c:pt idx="32">
                  <c:v>57.785539377359889</c:v>
                </c:pt>
                <c:pt idx="33">
                  <c:v>49.417791095257634</c:v>
                </c:pt>
                <c:pt idx="34">
                  <c:v>44.704265655527493</c:v>
                </c:pt>
                <c:pt idx="35">
                  <c:v>39.757522895722062</c:v>
                </c:pt>
                <c:pt idx="36">
                  <c:v>35.022295591222559</c:v>
                </c:pt>
                <c:pt idx="37">
                  <c:v>28.829700258390428</c:v>
                </c:pt>
                <c:pt idx="38">
                  <c:v>27.143202104259515</c:v>
                </c:pt>
                <c:pt idx="39">
                  <c:v>22.201779117746511</c:v>
                </c:pt>
                <c:pt idx="40">
                  <c:v>17.746091047226308</c:v>
                </c:pt>
                <c:pt idx="41">
                  <c:v>19.707037129140588</c:v>
                </c:pt>
                <c:pt idx="42">
                  <c:v>19.384528970593415</c:v>
                </c:pt>
                <c:pt idx="43">
                  <c:v>21.649058538193842</c:v>
                </c:pt>
                <c:pt idx="44">
                  <c:v>25.873734716226664</c:v>
                </c:pt>
                <c:pt idx="45">
                  <c:v>31.144146123820978</c:v>
                </c:pt>
                <c:pt idx="46">
                  <c:v>33.837579334634455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986-8A30-815DC6FF243B}"/>
            </c:ext>
          </c:extLst>
        </c:ser>
        <c:ser>
          <c:idx val="1"/>
          <c:order val="1"/>
          <c:tx>
            <c:strRef>
              <c:f>'Anexo 5'!$A$16</c:f>
              <c:strCache>
                <c:ptCount val="1"/>
                <c:pt idx="0">
                  <c:v>Total Deuda Pública Externa Según IMF (2016)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5'!$B$16:$AV$16</c:f>
              <c:numCache>
                <c:formatCode>_(* #,##0.0_);_(* \(#,##0.0\);_(* "-"??_);_(@_)</c:formatCode>
                <c:ptCount val="47"/>
                <c:pt idx="0">
                  <c:v>6.4616200663843051</c:v>
                </c:pt>
                <c:pt idx="1">
                  <c:v>8.0143104197918866</c:v>
                </c:pt>
                <c:pt idx="2">
                  <c:v>9.0086817537869148</c:v>
                </c:pt>
                <c:pt idx="3">
                  <c:v>10.193250975047576</c:v>
                </c:pt>
                <c:pt idx="4">
                  <c:v>9.4141479579114069</c:v>
                </c:pt>
                <c:pt idx="5">
                  <c:v>5.7185341147248314</c:v>
                </c:pt>
                <c:pt idx="6">
                  <c:v>5.90711326427079</c:v>
                </c:pt>
                <c:pt idx="7">
                  <c:v>6.9963728461504422</c:v>
                </c:pt>
                <c:pt idx="8">
                  <c:v>10.650517223341744</c:v>
                </c:pt>
                <c:pt idx="9">
                  <c:v>15.255790004470166</c:v>
                </c:pt>
                <c:pt idx="10">
                  <c:v>20.09969953497124</c:v>
                </c:pt>
                <c:pt idx="11">
                  <c:v>19.751643587740418</c:v>
                </c:pt>
                <c:pt idx="12">
                  <c:v>20.255673405041176</c:v>
                </c:pt>
                <c:pt idx="13">
                  <c:v>25.121609614313041</c:v>
                </c:pt>
                <c:pt idx="14">
                  <c:v>36.411018241031215</c:v>
                </c:pt>
                <c:pt idx="15">
                  <c:v>43.590997093775776</c:v>
                </c:pt>
                <c:pt idx="16">
                  <c:v>46.41186907972137</c:v>
                </c:pt>
                <c:pt idx="17">
                  <c:v>58.650392247159644</c:v>
                </c:pt>
                <c:pt idx="18">
                  <c:v>73.41621165804932</c:v>
                </c:pt>
                <c:pt idx="19">
                  <c:v>80.758844149343503</c:v>
                </c:pt>
                <c:pt idx="20">
                  <c:v>81.862293532850714</c:v>
                </c:pt>
                <c:pt idx="21">
                  <c:v>79.123039411900223</c:v>
                </c:pt>
                <c:pt idx="22">
                  <c:v>74.378501206210274</c:v>
                </c:pt>
                <c:pt idx="23">
                  <c:v>69.321910949129588</c:v>
                </c:pt>
                <c:pt idx="24">
                  <c:v>68.808861292323925</c:v>
                </c:pt>
                <c:pt idx="25">
                  <c:v>60.614207343166825</c:v>
                </c:pt>
                <c:pt idx="26">
                  <c:v>50.690259578484905</c:v>
                </c:pt>
                <c:pt idx="27">
                  <c:v>50.083724058828153</c:v>
                </c:pt>
                <c:pt idx="28">
                  <c:v>44.689233739467987</c:v>
                </c:pt>
                <c:pt idx="29">
                  <c:v>47.342782831149407</c:v>
                </c:pt>
                <c:pt idx="30">
                  <c:v>68.103506667787087</c:v>
                </c:pt>
                <c:pt idx="31">
                  <c:v>59.97817737282449</c:v>
                </c:pt>
                <c:pt idx="32">
                  <c:v>46.336451160283801</c:v>
                </c:pt>
                <c:pt idx="33">
                  <c:v>39.710251990047269</c:v>
                </c:pt>
                <c:pt idx="34">
                  <c:v>35.40443768477018</c:v>
                </c:pt>
                <c:pt idx="35">
                  <c:v>30.222563550749992</c:v>
                </c:pt>
                <c:pt idx="36">
                  <c:v>26.141402124480678</c:v>
                </c:pt>
                <c:pt idx="37">
                  <c:v>21.826587317425712</c:v>
                </c:pt>
                <c:pt idx="38">
                  <c:v>20.791425589866424</c:v>
                </c:pt>
                <c:pt idx="39">
                  <c:v>16.299990763023629</c:v>
                </c:pt>
                <c:pt idx="40">
                  <c:v>13.200002955868969</c:v>
                </c:pt>
                <c:pt idx="41">
                  <c:v>13.000006167748349</c:v>
                </c:pt>
                <c:pt idx="42">
                  <c:v>13.700006221250682</c:v>
                </c:pt>
                <c:pt idx="43">
                  <c:v>12.79999359450758</c:v>
                </c:pt>
                <c:pt idx="44">
                  <c:v>15.400004874643066</c:v>
                </c:pt>
                <c:pt idx="45">
                  <c:v>18.70000518840304</c:v>
                </c:pt>
                <c:pt idx="46">
                  <c:v>21.400006364516059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986-8A30-815DC6FF243B}"/>
            </c:ext>
          </c:extLst>
        </c:ser>
        <c:ser>
          <c:idx val="2"/>
          <c:order val="2"/>
          <c:tx>
            <c:strRef>
              <c:f>'Anexo 5'!$A$17</c:f>
              <c:strCache>
                <c:ptCount val="1"/>
                <c:pt idx="0">
                  <c:v>Total Deuda Pública Interna del Gobierno Central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5'!$B$17:$AV$17</c:f>
              <c:numCache>
                <c:formatCode>_(* #,##0.0_);_(* \(#,##0.0\);_(* "-"??_);_(@_)</c:formatCode>
                <c:ptCount val="47"/>
                <c:pt idx="11">
                  <c:v>2.4304494844525601</c:v>
                </c:pt>
                <c:pt idx="12">
                  <c:v>2.8279977965452967</c:v>
                </c:pt>
                <c:pt idx="13">
                  <c:v>2.9748338579238265</c:v>
                </c:pt>
                <c:pt idx="14">
                  <c:v>2.9131809355912166</c:v>
                </c:pt>
                <c:pt idx="15">
                  <c:v>4.7315141470792712</c:v>
                </c:pt>
                <c:pt idx="16">
                  <c:v>4.5548220586651533</c:v>
                </c:pt>
                <c:pt idx="17">
                  <c:v>3.4491901542079031</c:v>
                </c:pt>
                <c:pt idx="18">
                  <c:v>3.1750286019252663</c:v>
                </c:pt>
                <c:pt idx="19">
                  <c:v>3.6983860955737669</c:v>
                </c:pt>
                <c:pt idx="20">
                  <c:v>2.4393290272302917</c:v>
                </c:pt>
                <c:pt idx="21">
                  <c:v>1.7909695611986707</c:v>
                </c:pt>
                <c:pt idx="22">
                  <c:v>1.4128352222471077</c:v>
                </c:pt>
                <c:pt idx="23">
                  <c:v>4.6734369573426129</c:v>
                </c:pt>
                <c:pt idx="24">
                  <c:v>6.4086011235100298</c:v>
                </c:pt>
                <c:pt idx="25">
                  <c:v>5.3649508120320295</c:v>
                </c:pt>
                <c:pt idx="26">
                  <c:v>5.128033352732202</c:v>
                </c:pt>
                <c:pt idx="27">
                  <c:v>5.8329215214854742</c:v>
                </c:pt>
                <c:pt idx="28">
                  <c:v>4.6955425421056978</c:v>
                </c:pt>
                <c:pt idx="29">
                  <c:v>8.7811364926641282</c:v>
                </c:pt>
                <c:pt idx="30">
                  <c:v>15.398170146342457</c:v>
                </c:pt>
                <c:pt idx="31">
                  <c:v>15.41547850733798</c:v>
                </c:pt>
                <c:pt idx="32">
                  <c:v>11.449088217076087</c:v>
                </c:pt>
                <c:pt idx="33">
                  <c:v>9.7075391052103672</c:v>
                </c:pt>
                <c:pt idx="34">
                  <c:v>9.2998279707573097</c:v>
                </c:pt>
                <c:pt idx="35">
                  <c:v>9.5349593449720693</c:v>
                </c:pt>
                <c:pt idx="36">
                  <c:v>8.8808934667418828</c:v>
                </c:pt>
                <c:pt idx="37">
                  <c:v>7.0031129409647148</c:v>
                </c:pt>
                <c:pt idx="38">
                  <c:v>6.35177651439309</c:v>
                </c:pt>
                <c:pt idx="39">
                  <c:v>5.9017883547228829</c:v>
                </c:pt>
                <c:pt idx="40">
                  <c:v>4.5460880913573369</c:v>
                </c:pt>
                <c:pt idx="41">
                  <c:v>6.7070309613922392</c:v>
                </c:pt>
                <c:pt idx="42">
                  <c:v>5.6845227493427322</c:v>
                </c:pt>
                <c:pt idx="43">
                  <c:v>8.8490649436862601</c:v>
                </c:pt>
                <c:pt idx="44">
                  <c:v>10.473729841583596</c:v>
                </c:pt>
                <c:pt idx="45">
                  <c:v>12.444140935417938</c:v>
                </c:pt>
                <c:pt idx="46">
                  <c:v>12.437572970118399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1-4986-8A30-815DC6FF2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715776"/>
        <c:axId val="592719056"/>
      </c:lineChart>
      <c:catAx>
        <c:axId val="5927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719056"/>
        <c:crosses val="autoZero"/>
        <c:auto val="1"/>
        <c:lblAlgn val="ctr"/>
        <c:lblOffset val="100"/>
        <c:noMultiLvlLbl val="0"/>
      </c:catAx>
      <c:valAx>
        <c:axId val="59271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porcentaje del PIB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71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Ecuador: Activos,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Pasivos y Riqueza Pública, 1972-2015</a:t>
            </a:r>
            <a:endParaRPr lang="en-US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86994863975409E-2"/>
          <c:y val="8.896365227073888E-2"/>
          <c:w val="0.82077549595960442"/>
          <c:h val="0.71766626898910368"/>
        </c:manualLayout>
      </c:layout>
      <c:lineChart>
        <c:grouping val="standard"/>
        <c:varyColors val="0"/>
        <c:ser>
          <c:idx val="1"/>
          <c:order val="1"/>
          <c:tx>
            <c:strRef>
              <c:f>[1]Balance!$A$76</c:f>
              <c:strCache>
                <c:ptCount val="1"/>
                <c:pt idx="0">
                  <c:v>Pasivos (índice 1972=100)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[1]Balance!$E$4:$AV$4</c:f>
              <c:numCache>
                <c:formatCode>General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[1]Balance!$E$76:$AV$76</c:f>
              <c:numCache>
                <c:formatCode>General</c:formatCode>
                <c:ptCount val="44"/>
                <c:pt idx="0">
                  <c:v>100</c:v>
                </c:pt>
                <c:pt idx="1">
                  <c:v>98.871402849849176</c:v>
                </c:pt>
                <c:pt idx="2">
                  <c:v>105.46461814027867</c:v>
                </c:pt>
                <c:pt idx="3">
                  <c:v>108.96771956014805</c:v>
                </c:pt>
                <c:pt idx="4">
                  <c:v>105.07116968054065</c:v>
                </c:pt>
                <c:pt idx="5">
                  <c:v>117.29088080336385</c:v>
                </c:pt>
                <c:pt idx="6">
                  <c:v>125.56659489883751</c:v>
                </c:pt>
                <c:pt idx="7">
                  <c:v>136.69682121806466</c:v>
                </c:pt>
                <c:pt idx="8">
                  <c:v>152.06016838384858</c:v>
                </c:pt>
                <c:pt idx="9">
                  <c:v>167.35262483987151</c:v>
                </c:pt>
                <c:pt idx="10">
                  <c:v>177.32515827408116</c:v>
                </c:pt>
                <c:pt idx="11">
                  <c:v>194.88798451541288</c:v>
                </c:pt>
                <c:pt idx="12">
                  <c:v>205.31953754999967</c:v>
                </c:pt>
                <c:pt idx="13">
                  <c:v>207.65691723014587</c:v>
                </c:pt>
                <c:pt idx="14">
                  <c:v>214.78855220783387</c:v>
                </c:pt>
                <c:pt idx="15">
                  <c:v>230.66509512404915</c:v>
                </c:pt>
                <c:pt idx="16">
                  <c:v>236.7359939526506</c:v>
                </c:pt>
                <c:pt idx="17">
                  <c:v>242.93320890278719</c:v>
                </c:pt>
                <c:pt idx="18">
                  <c:v>250.31904708884275</c:v>
                </c:pt>
                <c:pt idx="19">
                  <c:v>263.90512265101319</c:v>
                </c:pt>
                <c:pt idx="20">
                  <c:v>278.09098171670485</c:v>
                </c:pt>
                <c:pt idx="21">
                  <c:v>293.64037556682194</c:v>
                </c:pt>
                <c:pt idx="22">
                  <c:v>302.62777747144844</c:v>
                </c:pt>
                <c:pt idx="23">
                  <c:v>293.17851964385346</c:v>
                </c:pt>
                <c:pt idx="24">
                  <c:v>297.81354628413806</c:v>
                </c:pt>
                <c:pt idx="25">
                  <c:v>295.2254636742681</c:v>
                </c:pt>
                <c:pt idx="26">
                  <c:v>319.06546563770968</c:v>
                </c:pt>
                <c:pt idx="27">
                  <c:v>326.42049092389021</c:v>
                </c:pt>
                <c:pt idx="28">
                  <c:v>299.61689248770188</c:v>
                </c:pt>
                <c:pt idx="29">
                  <c:v>313.27848915081955</c:v>
                </c:pt>
                <c:pt idx="30">
                  <c:v>322.69387823570412</c:v>
                </c:pt>
                <c:pt idx="31">
                  <c:v>342.67791700103021</c:v>
                </c:pt>
                <c:pt idx="32">
                  <c:v>334.47531612184849</c:v>
                </c:pt>
                <c:pt idx="33">
                  <c:v>338.34729186266901</c:v>
                </c:pt>
                <c:pt idx="34">
                  <c:v>328.52557280605987</c:v>
                </c:pt>
                <c:pt idx="35">
                  <c:v>337.94893513999449</c:v>
                </c:pt>
                <c:pt idx="36">
                  <c:v>342.63432472016342</c:v>
                </c:pt>
                <c:pt idx="37">
                  <c:v>313.06638455938372</c:v>
                </c:pt>
                <c:pt idx="38">
                  <c:v>364.450993575631</c:v>
                </c:pt>
                <c:pt idx="39">
                  <c:v>398.59682321962862</c:v>
                </c:pt>
                <c:pt idx="40">
                  <c:v>456.63184326855344</c:v>
                </c:pt>
                <c:pt idx="41">
                  <c:v>535.36730404257435</c:v>
                </c:pt>
                <c:pt idx="42">
                  <c:v>676.01827771258343</c:v>
                </c:pt>
                <c:pt idx="43">
                  <c:v>811.58123878107062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E-4478-ADEE-C667DF05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46192"/>
        <c:axId val="732340944"/>
      </c:lineChart>
      <c:lineChart>
        <c:grouping val="standard"/>
        <c:varyColors val="0"/>
        <c:ser>
          <c:idx val="0"/>
          <c:order val="0"/>
          <c:tx>
            <c:strRef>
              <c:f>[1]Balance!$A$75</c:f>
              <c:strCache>
                <c:ptCount val="1"/>
                <c:pt idx="0">
                  <c:v>Activos (índice 1972=100)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'[1]Anexo 1'!$B$4:$AS$4</c:f>
              <c:numCache>
                <c:formatCode>General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[1]Balance!$E$75:$AV$75</c:f>
              <c:numCache>
                <c:formatCode>General</c:formatCode>
                <c:ptCount val="44"/>
                <c:pt idx="0">
                  <c:v>100</c:v>
                </c:pt>
                <c:pt idx="1">
                  <c:v>99.585467795271626</c:v>
                </c:pt>
                <c:pt idx="2">
                  <c:v>99.252547355367682</c:v>
                </c:pt>
                <c:pt idx="3">
                  <c:v>99.093805212030091</c:v>
                </c:pt>
                <c:pt idx="4">
                  <c:v>98.834153926329961</c:v>
                </c:pt>
                <c:pt idx="5">
                  <c:v>98.596570356668963</c:v>
                </c:pt>
                <c:pt idx="6">
                  <c:v>98.357200196475318</c:v>
                </c:pt>
                <c:pt idx="7">
                  <c:v>98.046302915922595</c:v>
                </c:pt>
                <c:pt idx="8">
                  <c:v>97.884350167821069</c:v>
                </c:pt>
                <c:pt idx="9">
                  <c:v>97.813974547793208</c:v>
                </c:pt>
                <c:pt idx="10">
                  <c:v>97.758554808857951</c:v>
                </c:pt>
                <c:pt idx="11">
                  <c:v>97.351768793262593</c:v>
                </c:pt>
                <c:pt idx="12">
                  <c:v>96.885532347865649</c:v>
                </c:pt>
                <c:pt idx="13">
                  <c:v>96.453055840543982</c:v>
                </c:pt>
                <c:pt idx="14">
                  <c:v>96.045526384304665</c:v>
                </c:pt>
                <c:pt idx="15">
                  <c:v>95.830542365172775</c:v>
                </c:pt>
                <c:pt idx="16">
                  <c:v>95.303148984366118</c:v>
                </c:pt>
                <c:pt idx="17">
                  <c:v>94.813655015590996</c:v>
                </c:pt>
                <c:pt idx="18">
                  <c:v>94.350501073594586</c:v>
                </c:pt>
                <c:pt idx="19">
                  <c:v>93.93777039330223</c:v>
                </c:pt>
                <c:pt idx="20">
                  <c:v>93.452850380315027</c:v>
                </c:pt>
                <c:pt idx="21">
                  <c:v>92.91263917843618</c:v>
                </c:pt>
                <c:pt idx="22">
                  <c:v>92.299806510875484</c:v>
                </c:pt>
                <c:pt idx="23">
                  <c:v>91.748604185586231</c:v>
                </c:pt>
                <c:pt idx="24">
                  <c:v>91.131486472006046</c:v>
                </c:pt>
                <c:pt idx="25">
                  <c:v>90.459777545324499</c:v>
                </c:pt>
                <c:pt idx="26">
                  <c:v>89.952360397448274</c:v>
                </c:pt>
                <c:pt idx="27">
                  <c:v>89.233081128466054</c:v>
                </c:pt>
                <c:pt idx="28">
                  <c:v>88.178848032927277</c:v>
                </c:pt>
                <c:pt idx="29">
                  <c:v>87.687795790654221</c:v>
                </c:pt>
                <c:pt idx="30">
                  <c:v>86.969724833247241</c:v>
                </c:pt>
                <c:pt idx="31">
                  <c:v>86.43454086476136</c:v>
                </c:pt>
                <c:pt idx="32">
                  <c:v>85.296788996995176</c:v>
                </c:pt>
                <c:pt idx="33">
                  <c:v>84.579072770896772</c:v>
                </c:pt>
                <c:pt idx="34">
                  <c:v>83.512087107920991</c:v>
                </c:pt>
                <c:pt idx="35">
                  <c:v>83.136237335121095</c:v>
                </c:pt>
                <c:pt idx="36">
                  <c:v>82.096757015909262</c:v>
                </c:pt>
                <c:pt idx="37">
                  <c:v>82.305984666182496</c:v>
                </c:pt>
                <c:pt idx="38">
                  <c:v>82.633979814380069</c:v>
                </c:pt>
                <c:pt idx="39">
                  <c:v>83.69001761033384</c:v>
                </c:pt>
                <c:pt idx="40">
                  <c:v>84.495178183840309</c:v>
                </c:pt>
                <c:pt idx="41">
                  <c:v>85.762160171633724</c:v>
                </c:pt>
                <c:pt idx="42">
                  <c:v>86.926087649874546</c:v>
                </c:pt>
                <c:pt idx="43">
                  <c:v>87.487978555069105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6E-4478-ADEE-C667DF058D5A}"/>
            </c:ext>
          </c:extLst>
        </c:ser>
        <c:ser>
          <c:idx val="2"/>
          <c:order val="2"/>
          <c:tx>
            <c:strRef>
              <c:f>'Anexo 1'!$A$29</c:f>
              <c:strCache>
                <c:ptCount val="1"/>
                <c:pt idx="0">
                  <c:v>Riqueza Neta, Índice 1972=100 (eje secundario)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'[1]Anexo 1'!$B$4:$AS$4</c:f>
              <c:numCache>
                <c:formatCode>General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[1]Balance!$E$70:$AV$70</c:f>
              <c:numCache>
                <c:formatCode>General</c:formatCode>
                <c:ptCount val="44"/>
                <c:pt idx="0">
                  <c:v>100</c:v>
                </c:pt>
                <c:pt idx="1">
                  <c:v>99.603757616328522</c:v>
                </c:pt>
                <c:pt idx="2">
                  <c:v>99.093433448744477</c:v>
                </c:pt>
                <c:pt idx="3">
                  <c:v>98.840898067216486</c:v>
                </c:pt>
                <c:pt idx="4">
                  <c:v>98.674401087593239</c:v>
                </c:pt>
                <c:pt idx="5">
                  <c:v>98.117740531673164</c:v>
                </c:pt>
                <c:pt idx="6">
                  <c:v>97.660267846885645</c:v>
                </c:pt>
                <c:pt idx="7">
                  <c:v>97.056321447101766</c:v>
                </c:pt>
                <c:pt idx="8">
                  <c:v>96.49670885153111</c:v>
                </c:pt>
                <c:pt idx="9">
                  <c:v>96.032834780977822</c:v>
                </c:pt>
                <c:pt idx="10">
                  <c:v>95.720562398204507</c:v>
                </c:pt>
                <c:pt idx="11">
                  <c:v>94.853508735040066</c:v>
                </c:pt>
                <c:pt idx="12">
                  <c:v>94.10813994911517</c:v>
                </c:pt>
                <c:pt idx="13">
                  <c:v>93.60471727037465</c:v>
                </c:pt>
                <c:pt idx="14">
                  <c:v>93.004082173956419</c:v>
                </c:pt>
                <c:pt idx="15">
                  <c:v>92.376935157513799</c:v>
                </c:pt>
                <c:pt idx="16">
                  <c:v>91.680535323491824</c:v>
                </c:pt>
                <c:pt idx="17">
                  <c:v>91.019770225430051</c:v>
                </c:pt>
                <c:pt idx="18">
                  <c:v>90.355574820161422</c:v>
                </c:pt>
                <c:pt idx="19">
                  <c:v>89.584283391541831</c:v>
                </c:pt>
                <c:pt idx="20">
                  <c:v>88.72359094239944</c:v>
                </c:pt>
                <c:pt idx="21">
                  <c:v>87.771265969688201</c:v>
                </c:pt>
                <c:pt idx="22">
                  <c:v>86.912536099701853</c:v>
                </c:pt>
                <c:pt idx="23">
                  <c:v>86.589245596628274</c:v>
                </c:pt>
                <c:pt idx="24">
                  <c:v>85.837601211471465</c:v>
                </c:pt>
                <c:pt idx="25">
                  <c:v>85.214977640356494</c:v>
                </c:pt>
                <c:pt idx="26">
                  <c:v>84.083933829950269</c:v>
                </c:pt>
                <c:pt idx="27">
                  <c:v>83.15784202042876</c:v>
                </c:pt>
                <c:pt idx="28">
                  <c:v>82.763144569971558</c:v>
                </c:pt>
                <c:pt idx="29">
                  <c:v>81.90959110477732</c:v>
                </c:pt>
                <c:pt idx="30">
                  <c:v>80.931965085818973</c:v>
                </c:pt>
                <c:pt idx="31">
                  <c:v>79.871208598427017</c:v>
                </c:pt>
                <c:pt idx="32">
                  <c:v>78.91441341400062</c:v>
                </c:pt>
                <c:pt idx="33">
                  <c:v>78.079138350545207</c:v>
                </c:pt>
                <c:pt idx="34">
                  <c:v>77.236393505154624</c:v>
                </c:pt>
                <c:pt idx="35">
                  <c:v>76.609549985805799</c:v>
                </c:pt>
                <c:pt idx="36">
                  <c:v>75.423434760756678</c:v>
                </c:pt>
                <c:pt idx="37">
                  <c:v>76.395364843542367</c:v>
                </c:pt>
                <c:pt idx="38">
                  <c:v>75.415612933990701</c:v>
                </c:pt>
                <c:pt idx="39">
                  <c:v>75.624099851567578</c:v>
                </c:pt>
                <c:pt idx="40">
                  <c:v>74.963393915833848</c:v>
                </c:pt>
                <c:pt idx="41">
                  <c:v>74.246124157853018</c:v>
                </c:pt>
                <c:pt idx="42">
                  <c:v>71.837277015300344</c:v>
                </c:pt>
                <c:pt idx="43">
                  <c:v>68.941295591646096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E-4478-ADEE-C667DF058D5A}"/>
            </c:ext>
          </c:extLst>
        </c:ser>
        <c:ser>
          <c:idx val="3"/>
          <c:order val="3"/>
          <c:tx>
            <c:strRef>
              <c:f>'Anexo 1'!$A$31</c:f>
              <c:strCache>
                <c:ptCount val="1"/>
                <c:pt idx="0">
                  <c:v>Riqueza neta excluyendo el déficit actuarial, Índice 1972=100 (eje secundario)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'[1]Anexo 1'!$B$4:$AS$4</c:f>
              <c:numCache>
                <c:formatCode>General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'[1]Anexo 1'!$B$31:$AS$31</c:f>
              <c:numCache>
                <c:formatCode>General</c:formatCode>
                <c:ptCount val="44"/>
                <c:pt idx="0">
                  <c:v>100</c:v>
                </c:pt>
                <c:pt idx="1">
                  <c:v>99.608582253871191</c:v>
                </c:pt>
                <c:pt idx="2">
                  <c:v>99.106962617171462</c:v>
                </c:pt>
                <c:pt idx="3">
                  <c:v>98.942989491872453</c:v>
                </c:pt>
                <c:pt idx="4">
                  <c:v>98.802884815573435</c:v>
                </c:pt>
                <c:pt idx="5">
                  <c:v>98.279148799561327</c:v>
                </c:pt>
                <c:pt idx="6">
                  <c:v>97.87215351035627</c:v>
                </c:pt>
                <c:pt idx="7">
                  <c:v>97.289300056153181</c:v>
                </c:pt>
                <c:pt idx="8">
                  <c:v>96.789849017801458</c:v>
                </c:pt>
                <c:pt idx="9">
                  <c:v>96.438556172325292</c:v>
                </c:pt>
                <c:pt idx="10">
                  <c:v>96.247494953988678</c:v>
                </c:pt>
                <c:pt idx="11">
                  <c:v>95.33689674540588</c:v>
                </c:pt>
                <c:pt idx="12">
                  <c:v>94.529645117545911</c:v>
                </c:pt>
                <c:pt idx="13">
                  <c:v>94.020204814235825</c:v>
                </c:pt>
                <c:pt idx="14">
                  <c:v>93.425954241272947</c:v>
                </c:pt>
                <c:pt idx="15">
                  <c:v>92.755905242541871</c:v>
                </c:pt>
                <c:pt idx="16">
                  <c:v>92.026664720543707</c:v>
                </c:pt>
                <c:pt idx="17">
                  <c:v>91.343822169355363</c:v>
                </c:pt>
                <c:pt idx="18">
                  <c:v>90.703644323780225</c:v>
                </c:pt>
                <c:pt idx="19">
                  <c:v>89.97243872117879</c:v>
                </c:pt>
                <c:pt idx="20">
                  <c:v>89.165236905994021</c:v>
                </c:pt>
                <c:pt idx="21">
                  <c:v>88.245469112263237</c:v>
                </c:pt>
                <c:pt idx="22">
                  <c:v>87.411264381102299</c:v>
                </c:pt>
                <c:pt idx="23">
                  <c:v>87.217495788204943</c:v>
                </c:pt>
                <c:pt idx="24">
                  <c:v>86.519471092421441</c:v>
                </c:pt>
                <c:pt idx="25">
                  <c:v>85.9206263676936</c:v>
                </c:pt>
                <c:pt idx="26">
                  <c:v>84.885654627527401</c:v>
                </c:pt>
                <c:pt idx="27">
                  <c:v>83.954566222179736</c:v>
                </c:pt>
                <c:pt idx="28">
                  <c:v>83.372237136746591</c:v>
                </c:pt>
                <c:pt idx="29">
                  <c:v>82.694010702525574</c:v>
                </c:pt>
                <c:pt idx="30">
                  <c:v>81.879925032277512</c:v>
                </c:pt>
                <c:pt idx="31">
                  <c:v>80.95946610322332</c:v>
                </c:pt>
                <c:pt idx="32">
                  <c:v>79.732404275943168</c:v>
                </c:pt>
                <c:pt idx="33">
                  <c:v>79.012202306587085</c:v>
                </c:pt>
                <c:pt idx="34">
                  <c:v>78.296903951347829</c:v>
                </c:pt>
                <c:pt idx="35">
                  <c:v>77.780659517954092</c:v>
                </c:pt>
                <c:pt idx="36">
                  <c:v>76.815375217013283</c:v>
                </c:pt>
                <c:pt idx="37">
                  <c:v>77.880554722313519</c:v>
                </c:pt>
                <c:pt idx="38">
                  <c:v>77.420733188460417</c:v>
                </c:pt>
                <c:pt idx="39">
                  <c:v>77.912087915746312</c:v>
                </c:pt>
                <c:pt idx="40">
                  <c:v>77.503230788357229</c:v>
                </c:pt>
                <c:pt idx="41">
                  <c:v>76.985547484098447</c:v>
                </c:pt>
                <c:pt idx="42">
                  <c:v>74.756041016523469</c:v>
                </c:pt>
                <c:pt idx="43">
                  <c:v>73.844921826084402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6E-4478-ADEE-C667DF05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900600"/>
        <c:axId val="694906832"/>
      </c:lineChart>
      <c:catAx>
        <c:axId val="7323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2340944"/>
        <c:crosses val="autoZero"/>
        <c:auto val="1"/>
        <c:lblAlgn val="ctr"/>
        <c:lblOffset val="100"/>
        <c:noMultiLvlLbl val="0"/>
      </c:catAx>
      <c:valAx>
        <c:axId val="7323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Índices,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1972 = 100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8786335535520237E-2"/>
              <c:y val="0.368710729340650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46192"/>
        <c:crosses val="autoZero"/>
        <c:crossBetween val="midCat"/>
        <c:majorUnit val="50"/>
      </c:valAx>
      <c:valAx>
        <c:axId val="6949068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Índice,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1972 = 100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00600"/>
        <c:crosses val="max"/>
        <c:crossBetween val="between"/>
      </c:valAx>
      <c:catAx>
        <c:axId val="694900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906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458615167810013E-2"/>
          <c:y val="0.8952345502266762"/>
          <c:w val="0.89139678650108345"/>
          <c:h val="0.10274524775312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Ecuador: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Riqueza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Neta y Es</a:t>
            </a: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pacio Fiscal, 1983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- 2015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(Asumiendo un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saldo de la deuda de 40% del PIB)</a:t>
            </a:r>
            <a:endParaRPr lang="en-US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09321562077473E-2"/>
          <c:y val="0.12955710034153681"/>
          <c:w val="0.82530590948858662"/>
          <c:h val="0.75806367300321775"/>
        </c:manualLayout>
      </c:layout>
      <c:lineChart>
        <c:grouping val="standard"/>
        <c:varyColors val="0"/>
        <c:ser>
          <c:idx val="0"/>
          <c:order val="0"/>
          <c:tx>
            <c:strRef>
              <c:f>'[3]Espacio fiscal'!$A$6</c:f>
              <c:strCache>
                <c:ptCount val="1"/>
                <c:pt idx="0">
                  <c:v>Espacio Fiscal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>
                <a:prstDash val="lgDash"/>
              </a:ln>
            </c:spPr>
            <c:trendlineType val="linear"/>
            <c:dispRSqr val="0"/>
            <c:dispEq val="0"/>
          </c:trendline>
          <c:cat>
            <c:numRef>
              <c:f>'[3]Espacio fiscal'!$C$3:$AI$3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'[3]Espacio fiscal'!$C$6:$AI$6</c:f>
              <c:numCache>
                <c:formatCode>General</c:formatCode>
                <c:ptCount val="33"/>
                <c:pt idx="0">
                  <c:v>0.26420712484138775</c:v>
                </c:pt>
                <c:pt idx="1">
                  <c:v>0.18894427968882055</c:v>
                </c:pt>
                <c:pt idx="2">
                  <c:v>4.1806134986390351</c:v>
                </c:pt>
                <c:pt idx="3">
                  <c:v>-2.0198619729224387</c:v>
                </c:pt>
                <c:pt idx="4">
                  <c:v>-6.0647217828194453</c:v>
                </c:pt>
                <c:pt idx="5">
                  <c:v>-0.47277548727494478</c:v>
                </c:pt>
                <c:pt idx="6">
                  <c:v>4.3514099828629025</c:v>
                </c:pt>
                <c:pt idx="7">
                  <c:v>5.446662306170051</c:v>
                </c:pt>
                <c:pt idx="8">
                  <c:v>3.7517261174167849</c:v>
                </c:pt>
                <c:pt idx="9">
                  <c:v>2.1748137278216637</c:v>
                </c:pt>
                <c:pt idx="10">
                  <c:v>1.9917886981525994</c:v>
                </c:pt>
                <c:pt idx="11">
                  <c:v>1.8015899576782899</c:v>
                </c:pt>
                <c:pt idx="12">
                  <c:v>1.0416996739757014</c:v>
                </c:pt>
                <c:pt idx="13">
                  <c:v>-0.50019329875618257</c:v>
                </c:pt>
                <c:pt idx="14">
                  <c:v>0.45991362302694672</c:v>
                </c:pt>
                <c:pt idx="15">
                  <c:v>-2.5230929379319189</c:v>
                </c:pt>
                <c:pt idx="16">
                  <c:v>0.56398768632146234</c:v>
                </c:pt>
                <c:pt idx="17">
                  <c:v>6.2581913442046684</c:v>
                </c:pt>
                <c:pt idx="18">
                  <c:v>3.1188134876245743</c:v>
                </c:pt>
                <c:pt idx="19">
                  <c:v>2.6120945071259842</c:v>
                </c:pt>
                <c:pt idx="20">
                  <c:v>2.8831654210091151</c:v>
                </c:pt>
                <c:pt idx="21">
                  <c:v>2.9334457534541278</c:v>
                </c:pt>
                <c:pt idx="22">
                  <c:v>1.3041983626109017</c:v>
                </c:pt>
                <c:pt idx="23">
                  <c:v>3.8177570334290514</c:v>
                </c:pt>
                <c:pt idx="24">
                  <c:v>2.424644111695327</c:v>
                </c:pt>
                <c:pt idx="25">
                  <c:v>0.25241417902095642</c:v>
                </c:pt>
                <c:pt idx="26">
                  <c:v>-5.2194644483316264</c:v>
                </c:pt>
                <c:pt idx="27">
                  <c:v>-3.2</c:v>
                </c:pt>
                <c:pt idx="28">
                  <c:v>-1.0933888308524617</c:v>
                </c:pt>
                <c:pt idx="29">
                  <c:v>-1.7955501065236605</c:v>
                </c:pt>
                <c:pt idx="30">
                  <c:v>-5.1497775775471348</c:v>
                </c:pt>
                <c:pt idx="31">
                  <c:v>-5.7944262718889785</c:v>
                </c:pt>
                <c:pt idx="32">
                  <c:v>-5.3143393739066793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D-48DF-8164-9D7FF861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33272"/>
        <c:axId val="1"/>
      </c:lineChart>
      <c:lineChart>
        <c:grouping val="standard"/>
        <c:varyColors val="0"/>
        <c:ser>
          <c:idx val="1"/>
          <c:order val="1"/>
          <c:tx>
            <c:strRef>
              <c:f>'[3]Wealth &amp; Primary Deficit'!$A$2</c:f>
              <c:strCache>
                <c:ptCount val="1"/>
                <c:pt idx="0">
                  <c:v>Índice de la Roqueza Neta, 1972=100</c:v>
                </c:pt>
              </c:strCache>
            </c:strRef>
          </c:tx>
          <c:marker>
            <c:symbol val="none"/>
          </c:marker>
          <c:cat>
            <c:numRef>
              <c:f>'[3]Espacio fiscal'!$C$3:$AI$3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'[3]Wealth &amp; Primary Deficit'!$M$2:$AS$2</c:f>
              <c:numCache>
                <c:formatCode>General</c:formatCode>
                <c:ptCount val="33"/>
                <c:pt idx="0">
                  <c:v>94.853508735040066</c:v>
                </c:pt>
                <c:pt idx="1">
                  <c:v>94.10813994911517</c:v>
                </c:pt>
                <c:pt idx="2">
                  <c:v>93.60471727037465</c:v>
                </c:pt>
                <c:pt idx="3">
                  <c:v>93.004082173956419</c:v>
                </c:pt>
                <c:pt idx="4">
                  <c:v>92.376935157513799</c:v>
                </c:pt>
                <c:pt idx="5">
                  <c:v>91.680535323491824</c:v>
                </c:pt>
                <c:pt idx="6">
                  <c:v>91.019770225430051</c:v>
                </c:pt>
                <c:pt idx="7">
                  <c:v>90.355574820161422</c:v>
                </c:pt>
                <c:pt idx="8">
                  <c:v>89.584283391541831</c:v>
                </c:pt>
                <c:pt idx="9">
                  <c:v>88.72359094239944</c:v>
                </c:pt>
                <c:pt idx="10">
                  <c:v>87.771265969688201</c:v>
                </c:pt>
                <c:pt idx="11">
                  <c:v>86.912536099701853</c:v>
                </c:pt>
                <c:pt idx="12">
                  <c:v>86.589245596628274</c:v>
                </c:pt>
                <c:pt idx="13">
                  <c:v>85.837601211471465</c:v>
                </c:pt>
                <c:pt idx="14">
                  <c:v>85.214977640356494</c:v>
                </c:pt>
                <c:pt idx="15">
                  <c:v>84.083933829950269</c:v>
                </c:pt>
                <c:pt idx="16">
                  <c:v>83.15784202042876</c:v>
                </c:pt>
                <c:pt idx="17">
                  <c:v>82.763144569971558</c:v>
                </c:pt>
                <c:pt idx="18">
                  <c:v>81.90959110477732</c:v>
                </c:pt>
                <c:pt idx="19">
                  <c:v>80.931965085818973</c:v>
                </c:pt>
                <c:pt idx="20">
                  <c:v>79.871208598427017</c:v>
                </c:pt>
                <c:pt idx="21">
                  <c:v>78.91441341400062</c:v>
                </c:pt>
                <c:pt idx="22">
                  <c:v>78.079138350545207</c:v>
                </c:pt>
                <c:pt idx="23">
                  <c:v>77.236393505154624</c:v>
                </c:pt>
                <c:pt idx="24">
                  <c:v>76.609549985805799</c:v>
                </c:pt>
                <c:pt idx="25">
                  <c:v>75.423434760756678</c:v>
                </c:pt>
                <c:pt idx="26">
                  <c:v>76.395364843542367</c:v>
                </c:pt>
                <c:pt idx="27">
                  <c:v>75.415612933990701</c:v>
                </c:pt>
                <c:pt idx="28">
                  <c:v>75.624099851567578</c:v>
                </c:pt>
                <c:pt idx="29">
                  <c:v>74.963393915833848</c:v>
                </c:pt>
                <c:pt idx="30">
                  <c:v>74.246124157853018</c:v>
                </c:pt>
                <c:pt idx="31">
                  <c:v>71.837277015300344</c:v>
                </c:pt>
                <c:pt idx="32">
                  <c:v>68.941295591646096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D-48DF-8164-9D7FF861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683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 porcentaje del PIB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683327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Riqueza</a:t>
                </a:r>
                <a:r>
                  <a:rPr lang="en-US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Neta, Índice 1972=100</a:t>
                </a:r>
                <a:endParaRPr 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u="none" strike="noStrike" baseline="0">
                <a:solidFill>
                  <a:srgbClr val="333333"/>
                </a:solidFill>
                <a:latin typeface="Times New Roman"/>
                <a:cs typeface="Times New Roman"/>
              </a:rPr>
              <a:t>Ecuador: Riqueza Neta Pública y Resultado Primario del Sector Público No Financiero,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u="none" strike="noStrike" baseline="0">
                <a:solidFill>
                  <a:srgbClr val="333333"/>
                </a:solidFill>
                <a:latin typeface="Times New Roman"/>
                <a:cs typeface="Times New Roman"/>
              </a:rPr>
              <a:t>1983-2015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66690745610299"/>
          <c:y val="0.15120874967311787"/>
          <c:w val="0.76735217711899562"/>
          <c:h val="0.7724102318329984"/>
        </c:manualLayout>
      </c:layout>
      <c:lineChart>
        <c:grouping val="standard"/>
        <c:varyColors val="0"/>
        <c:ser>
          <c:idx val="1"/>
          <c:order val="0"/>
          <c:tx>
            <c:strRef>
              <c:f>'[3]Wealth &amp; Primary Deficit'!$A$10</c:f>
              <c:strCache>
                <c:ptCount val="1"/>
                <c:pt idx="0">
                  <c:v>Resultado Primario en % del PIB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'[3]Wealth &amp; Primary Deficit'!$M$1:$AS$1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'[3]Wealth &amp; Primary Deficit'!$M$10:$AS$10</c:f>
              <c:numCache>
                <c:formatCode>General</c:formatCode>
                <c:ptCount val="33"/>
                <c:pt idx="0">
                  <c:v>1.8642071248413878</c:v>
                </c:pt>
                <c:pt idx="1">
                  <c:v>1.7889442796888206</c:v>
                </c:pt>
                <c:pt idx="2">
                  <c:v>5.7806134986390356</c:v>
                </c:pt>
                <c:pt idx="3">
                  <c:v>-0.41986197292243849</c:v>
                </c:pt>
                <c:pt idx="4">
                  <c:v>-4.4647217828194457</c:v>
                </c:pt>
                <c:pt idx="5">
                  <c:v>1.1272245127250553</c:v>
                </c:pt>
                <c:pt idx="6">
                  <c:v>5.951409982862903</c:v>
                </c:pt>
                <c:pt idx="7">
                  <c:v>7.0466623061700515</c:v>
                </c:pt>
                <c:pt idx="8">
                  <c:v>5.3517261174167849</c:v>
                </c:pt>
                <c:pt idx="9">
                  <c:v>3.7748137278216638</c:v>
                </c:pt>
                <c:pt idx="10">
                  <c:v>3.5917886981525995</c:v>
                </c:pt>
                <c:pt idx="11">
                  <c:v>3.40158995767829</c:v>
                </c:pt>
                <c:pt idx="12">
                  <c:v>2.6416996739757015</c:v>
                </c:pt>
                <c:pt idx="13">
                  <c:v>1.0998067012438175</c:v>
                </c:pt>
                <c:pt idx="14">
                  <c:v>2.0599136230269468</c:v>
                </c:pt>
                <c:pt idx="15">
                  <c:v>-0.9230929379319186</c:v>
                </c:pt>
                <c:pt idx="16">
                  <c:v>2.1639876863214624</c:v>
                </c:pt>
                <c:pt idx="17">
                  <c:v>7.858191344204668</c:v>
                </c:pt>
                <c:pt idx="18">
                  <c:v>4.7188134876245744</c:v>
                </c:pt>
                <c:pt idx="19">
                  <c:v>4.2120945071259843</c:v>
                </c:pt>
                <c:pt idx="20">
                  <c:v>4.4831654210091152</c:v>
                </c:pt>
                <c:pt idx="21">
                  <c:v>4.5334457534541279</c:v>
                </c:pt>
                <c:pt idx="22">
                  <c:v>2.9041983626109018</c:v>
                </c:pt>
                <c:pt idx="23">
                  <c:v>5.4177570334290515</c:v>
                </c:pt>
                <c:pt idx="24">
                  <c:v>4.0246441116953271</c:v>
                </c:pt>
                <c:pt idx="25">
                  <c:v>1.8524141790209565</c:v>
                </c:pt>
                <c:pt idx="26">
                  <c:v>-3.6194644483316258</c:v>
                </c:pt>
                <c:pt idx="27">
                  <c:v>-0.90426211343070528</c:v>
                </c:pt>
                <c:pt idx="28">
                  <c:v>0.50661116914753834</c:v>
                </c:pt>
                <c:pt idx="29">
                  <c:v>-0.19555010652366037</c:v>
                </c:pt>
                <c:pt idx="30">
                  <c:v>-3.5497775775471347</c:v>
                </c:pt>
                <c:pt idx="31">
                  <c:v>-4.1944262718889789</c:v>
                </c:pt>
                <c:pt idx="32">
                  <c:v>-3.7143393739066792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E-4B70-8113-B00E6608B0B1}"/>
            </c:ext>
          </c:extLst>
        </c:ser>
        <c:ser>
          <c:idx val="2"/>
          <c:order val="1"/>
          <c:tx>
            <c:strRef>
              <c:f>'[3]Wealth &amp; Primary Deficit'!$A$12</c:f>
              <c:strCache>
                <c:ptCount val="1"/>
                <c:pt idx="0">
                  <c:v>Resultado Primario No Petrolero en % del 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'[3]Wealth &amp; Primary Deficit'!$M$1:$AS$1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'[3]Wealth &amp; Primary Deficit'!$M$12:$AS$12</c:f>
              <c:numCache>
                <c:formatCode>General</c:formatCode>
                <c:ptCount val="33"/>
                <c:pt idx="0">
                  <c:v>-3.3591066221630785</c:v>
                </c:pt>
                <c:pt idx="1">
                  <c:v>-5.9076004100504349</c:v>
                </c:pt>
                <c:pt idx="2">
                  <c:v>-7.7212375230479369</c:v>
                </c:pt>
                <c:pt idx="3">
                  <c:v>-9.5030172806715143</c:v>
                </c:pt>
                <c:pt idx="4">
                  <c:v>-11.345547984505654</c:v>
                </c:pt>
                <c:pt idx="5">
                  <c:v>-7.1533445037389409</c:v>
                </c:pt>
                <c:pt idx="6">
                  <c:v>-3.5029028585910558</c:v>
                </c:pt>
                <c:pt idx="7">
                  <c:v>-4.7841672745046351</c:v>
                </c:pt>
                <c:pt idx="8">
                  <c:v>-3.6584705693643578</c:v>
                </c:pt>
                <c:pt idx="9">
                  <c:v>-6.1022691507236253</c:v>
                </c:pt>
                <c:pt idx="10">
                  <c:v>-3.8454986246863085</c:v>
                </c:pt>
                <c:pt idx="11">
                  <c:v>-2.3091425656541253</c:v>
                </c:pt>
                <c:pt idx="12">
                  <c:v>-3.6865516141021524</c:v>
                </c:pt>
                <c:pt idx="13">
                  <c:v>-6.0924883346976406</c:v>
                </c:pt>
                <c:pt idx="14">
                  <c:v>-3.2950677918490094</c:v>
                </c:pt>
                <c:pt idx="15">
                  <c:v>-4.4827923113637436</c:v>
                </c:pt>
                <c:pt idx="16">
                  <c:v>-3.0489265616696133</c:v>
                </c:pt>
                <c:pt idx="17">
                  <c:v>-1.0472653905338092</c:v>
                </c:pt>
                <c:pt idx="18">
                  <c:v>-1.6363667641760165</c:v>
                </c:pt>
                <c:pt idx="19">
                  <c:v>-1.4225413277024215</c:v>
                </c:pt>
                <c:pt idx="20">
                  <c:v>-1.8318183922785651</c:v>
                </c:pt>
                <c:pt idx="21">
                  <c:v>-1.9464429924242621</c:v>
                </c:pt>
                <c:pt idx="22">
                  <c:v>-3.0824147119334078</c:v>
                </c:pt>
                <c:pt idx="23">
                  <c:v>-2.4069918158275581</c:v>
                </c:pt>
                <c:pt idx="24">
                  <c:v>-3.2670552566816058</c:v>
                </c:pt>
                <c:pt idx="25">
                  <c:v>-14.15110583948241</c:v>
                </c:pt>
                <c:pt idx="26">
                  <c:v>-13.637370304744586</c:v>
                </c:pt>
                <c:pt idx="27">
                  <c:v>-14.435274796372287</c:v>
                </c:pt>
                <c:pt idx="28">
                  <c:v>-15.80916334526747</c:v>
                </c:pt>
                <c:pt idx="29">
                  <c:v>-14.093496466052491</c:v>
                </c:pt>
                <c:pt idx="30">
                  <c:v>-15.568519431123041</c:v>
                </c:pt>
                <c:pt idx="31">
                  <c:v>-14.85586178833138</c:v>
                </c:pt>
                <c:pt idx="32">
                  <c:v>-10.049343952807282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E-4B70-8113-B00E6608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45736"/>
        <c:axId val="1"/>
      </c:lineChart>
      <c:lineChart>
        <c:grouping val="standard"/>
        <c:varyColors val="0"/>
        <c:ser>
          <c:idx val="0"/>
          <c:order val="2"/>
          <c:tx>
            <c:strRef>
              <c:f>'[3]Wealth &amp; Primary Deficit'!$A$2</c:f>
              <c:strCache>
                <c:ptCount val="1"/>
                <c:pt idx="0">
                  <c:v>Índice de la Roqueza Neta, 1972=100</c:v>
                </c:pt>
              </c:strCache>
            </c:strRef>
          </c:tx>
          <c:marker>
            <c:symbol val="none"/>
          </c:marker>
          <c:cat>
            <c:numRef>
              <c:f>'[3]Wealth &amp; Primary Deficit'!$M$1:$AS$1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'[3]Wealth &amp; Primary Deficit'!$M$2:$AS$2</c:f>
              <c:numCache>
                <c:formatCode>General</c:formatCode>
                <c:ptCount val="33"/>
                <c:pt idx="0">
                  <c:v>94.853508735040066</c:v>
                </c:pt>
                <c:pt idx="1">
                  <c:v>94.10813994911517</c:v>
                </c:pt>
                <c:pt idx="2">
                  <c:v>93.60471727037465</c:v>
                </c:pt>
                <c:pt idx="3">
                  <c:v>93.004082173956419</c:v>
                </c:pt>
                <c:pt idx="4">
                  <c:v>92.376935157513799</c:v>
                </c:pt>
                <c:pt idx="5">
                  <c:v>91.680535323491824</c:v>
                </c:pt>
                <c:pt idx="6">
                  <c:v>91.019770225430051</c:v>
                </c:pt>
                <c:pt idx="7">
                  <c:v>90.355574820161422</c:v>
                </c:pt>
                <c:pt idx="8">
                  <c:v>89.584283391541831</c:v>
                </c:pt>
                <c:pt idx="9">
                  <c:v>88.72359094239944</c:v>
                </c:pt>
                <c:pt idx="10">
                  <c:v>87.771265969688201</c:v>
                </c:pt>
                <c:pt idx="11">
                  <c:v>86.912536099701853</c:v>
                </c:pt>
                <c:pt idx="12">
                  <c:v>86.589245596628274</c:v>
                </c:pt>
                <c:pt idx="13">
                  <c:v>85.837601211471465</c:v>
                </c:pt>
                <c:pt idx="14">
                  <c:v>85.214977640356494</c:v>
                </c:pt>
                <c:pt idx="15">
                  <c:v>84.083933829950269</c:v>
                </c:pt>
                <c:pt idx="16">
                  <c:v>83.15784202042876</c:v>
                </c:pt>
                <c:pt idx="17">
                  <c:v>82.763144569971558</c:v>
                </c:pt>
                <c:pt idx="18">
                  <c:v>81.90959110477732</c:v>
                </c:pt>
                <c:pt idx="19">
                  <c:v>80.931965085818973</c:v>
                </c:pt>
                <c:pt idx="20">
                  <c:v>79.871208598427017</c:v>
                </c:pt>
                <c:pt idx="21">
                  <c:v>78.91441341400062</c:v>
                </c:pt>
                <c:pt idx="22">
                  <c:v>78.079138350545207</c:v>
                </c:pt>
                <c:pt idx="23">
                  <c:v>77.236393505154624</c:v>
                </c:pt>
                <c:pt idx="24">
                  <c:v>76.609549985805799</c:v>
                </c:pt>
                <c:pt idx="25">
                  <c:v>75.423434760756678</c:v>
                </c:pt>
                <c:pt idx="26">
                  <c:v>76.395364843542367</c:v>
                </c:pt>
                <c:pt idx="27">
                  <c:v>75.415612933990701</c:v>
                </c:pt>
                <c:pt idx="28">
                  <c:v>75.624099851567578</c:v>
                </c:pt>
                <c:pt idx="29">
                  <c:v>74.963393915833848</c:v>
                </c:pt>
                <c:pt idx="30">
                  <c:v>74.246124157853018</c:v>
                </c:pt>
                <c:pt idx="31">
                  <c:v>71.837277015300344</c:v>
                </c:pt>
                <c:pt idx="32">
                  <c:v>68.941295591646096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E-4B70-8113-B00E6608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684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En porcentaje del PIB</a:t>
                </a:r>
              </a:p>
            </c:rich>
          </c:tx>
          <c:layout>
            <c:manualLayout>
              <c:xMode val="edge"/>
              <c:yMode val="edge"/>
              <c:x val="2.9585290353972313E-2"/>
              <c:y val="0.427755495254082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845736"/>
        <c:crosses val="autoZero"/>
        <c:crossBetween val="midCat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Riqueza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Neta (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Índice, 1972=100)</a:t>
                </a:r>
              </a:p>
              <a:p>
                <a:pPr>
                  <a:defRPr/>
                </a:pP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Ecuador: Deuda Pública,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1972-2015</a:t>
            </a:r>
          </a:p>
          <a:p>
            <a:pPr>
              <a:defRPr/>
            </a:pP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(En millones de dólares)</a:t>
            </a:r>
          </a:p>
          <a:p>
            <a:pPr>
              <a:defRPr/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'[4]Deuda Externa e Interna'!$A$9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[4]Balance!$C$4:$AV$4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'[4]Deuda Externa e Interna'!$C$9:$AV$9</c:f>
              <c:numCache>
                <c:formatCode>General</c:formatCode>
                <c:ptCount val="46"/>
                <c:pt idx="0">
                  <c:v>229.3</c:v>
                </c:pt>
                <c:pt idx="1">
                  <c:v>248</c:v>
                </c:pt>
                <c:pt idx="2">
                  <c:v>324.60000000000002</c:v>
                </c:pt>
                <c:pt idx="3">
                  <c:v>366.2</c:v>
                </c:pt>
                <c:pt idx="4">
                  <c:v>377.2</c:v>
                </c:pt>
                <c:pt idx="5">
                  <c:v>456.5</c:v>
                </c:pt>
                <c:pt idx="6">
                  <c:v>635.79999999999995</c:v>
                </c:pt>
                <c:pt idx="7">
                  <c:v>1173.8</c:v>
                </c:pt>
                <c:pt idx="8">
                  <c:v>1818</c:v>
                </c:pt>
                <c:pt idx="9">
                  <c:v>2847.8</c:v>
                </c:pt>
                <c:pt idx="10">
                  <c:v>3964.5928509999999</c:v>
                </c:pt>
                <c:pt idx="11">
                  <c:v>5032.3123430000005</c:v>
                </c:pt>
                <c:pt idx="12">
                  <c:v>5596.895829</c:v>
                </c:pt>
                <c:pt idx="13">
                  <c:v>6741.8433429999995</c:v>
                </c:pt>
                <c:pt idx="14">
                  <c:v>8168.6344559999998</c:v>
                </c:pt>
                <c:pt idx="15">
                  <c:v>8736.1363099999999</c:v>
                </c:pt>
                <c:pt idx="16">
                  <c:v>9505.4607419999993</c:v>
                </c:pt>
                <c:pt idx="17">
                  <c:v>10675.859203999998</c:v>
                </c:pt>
                <c:pt idx="18">
                  <c:v>11017.977766</c:v>
                </c:pt>
                <c:pt idx="19">
                  <c:v>11704.580588999999</c:v>
                </c:pt>
                <c:pt idx="20">
                  <c:v>12324.8</c:v>
                </c:pt>
                <c:pt idx="21">
                  <c:v>12869.4</c:v>
                </c:pt>
                <c:pt idx="22">
                  <c:v>13382.2</c:v>
                </c:pt>
                <c:pt idx="23">
                  <c:v>14238.1</c:v>
                </c:pt>
                <c:pt idx="24">
                  <c:v>14975.5</c:v>
                </c:pt>
                <c:pt idx="25">
                  <c:v>13631.199999999999</c:v>
                </c:pt>
                <c:pt idx="26">
                  <c:v>14098.7</c:v>
                </c:pt>
                <c:pt idx="27">
                  <c:v>13900.813000000004</c:v>
                </c:pt>
                <c:pt idx="28">
                  <c:v>15696.685000000003</c:v>
                </c:pt>
                <c:pt idx="29">
                  <c:v>16395.93</c:v>
                </c:pt>
                <c:pt idx="30">
                  <c:v>13811.063</c:v>
                </c:pt>
                <c:pt idx="31">
                  <c:v>14139.153</c:v>
                </c:pt>
                <c:pt idx="32">
                  <c:v>14108.258</c:v>
                </c:pt>
                <c:pt idx="33">
                  <c:v>14498.870999999999</c:v>
                </c:pt>
                <c:pt idx="34">
                  <c:v>14547.938</c:v>
                </c:pt>
                <c:pt idx="35">
                  <c:v>14536.734</c:v>
                </c:pt>
                <c:pt idx="36">
                  <c:v>13492.889000000001</c:v>
                </c:pt>
                <c:pt idx="37">
                  <c:v>13845.144</c:v>
                </c:pt>
                <c:pt idx="38">
                  <c:v>13712.4038</c:v>
                </c:pt>
                <c:pt idx="39">
                  <c:v>11094.8004</c:v>
                </c:pt>
                <c:pt idx="40">
                  <c:v>13707.302</c:v>
                </c:pt>
                <c:pt idx="41">
                  <c:v>15367.4079</c:v>
                </c:pt>
                <c:pt idx="42">
                  <c:v>19034.835999999999</c:v>
                </c:pt>
                <c:pt idx="43">
                  <c:v>24522.1348</c:v>
                </c:pt>
                <c:pt idx="44">
                  <c:v>31429.853799999997</c:v>
                </c:pt>
                <c:pt idx="45">
                  <c:v>34132.565199999997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7-403C-B043-2F2187D3E560}"/>
            </c:ext>
          </c:extLst>
        </c:ser>
        <c:ser>
          <c:idx val="1"/>
          <c:order val="1"/>
          <c:tx>
            <c:strRef>
              <c:f>'[4]Deuda Externa e Interna'!$A$8</c:f>
              <c:strCache>
                <c:ptCount val="1"/>
                <c:pt idx="0">
                  <c:v>   Deuda pública interna del Gobierno Central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[4]Balance!$C$4:$AV$4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'[4]Deuda Externa e Interna'!$C$8:$AV$8</c:f>
              <c:numCache>
                <c:formatCode>General</c:formatCode>
                <c:ptCount val="46"/>
                <c:pt idx="10">
                  <c:v>434.39285099999995</c:v>
                </c:pt>
                <c:pt idx="11">
                  <c:v>616.51234299999999</c:v>
                </c:pt>
                <c:pt idx="12">
                  <c:v>592.59582899999998</c:v>
                </c:pt>
                <c:pt idx="13">
                  <c:v>499.44334300000003</c:v>
                </c:pt>
                <c:pt idx="14">
                  <c:v>799.83445600000005</c:v>
                </c:pt>
                <c:pt idx="15">
                  <c:v>780.73631</c:v>
                </c:pt>
                <c:pt idx="16">
                  <c:v>527.96074199999998</c:v>
                </c:pt>
                <c:pt idx="17">
                  <c:v>442.55920400000002</c:v>
                </c:pt>
                <c:pt idx="18">
                  <c:v>482.47776599999997</c:v>
                </c:pt>
                <c:pt idx="19">
                  <c:v>338.680589</c:v>
                </c:pt>
                <c:pt idx="20">
                  <c:v>272.8</c:v>
                </c:pt>
                <c:pt idx="21">
                  <c:v>239.9</c:v>
                </c:pt>
                <c:pt idx="22">
                  <c:v>845.2</c:v>
                </c:pt>
                <c:pt idx="23">
                  <c:v>1213.0999999999999</c:v>
                </c:pt>
                <c:pt idx="24">
                  <c:v>1217.7</c:v>
                </c:pt>
                <c:pt idx="25">
                  <c:v>1252.3</c:v>
                </c:pt>
                <c:pt idx="26">
                  <c:v>1470.7</c:v>
                </c:pt>
                <c:pt idx="27">
                  <c:v>1321.7</c:v>
                </c:pt>
                <c:pt idx="28">
                  <c:v>2455.9</c:v>
                </c:pt>
                <c:pt idx="29">
                  <c:v>3023.5</c:v>
                </c:pt>
                <c:pt idx="30">
                  <c:v>2823.9</c:v>
                </c:pt>
                <c:pt idx="31">
                  <c:v>2801.4</c:v>
                </c:pt>
                <c:pt idx="32">
                  <c:v>2771.4</c:v>
                </c:pt>
                <c:pt idx="33">
                  <c:v>3016.2</c:v>
                </c:pt>
                <c:pt idx="34">
                  <c:v>3489</c:v>
                </c:pt>
                <c:pt idx="35">
                  <c:v>3686.2</c:v>
                </c:pt>
                <c:pt idx="36">
                  <c:v>3277.6</c:v>
                </c:pt>
                <c:pt idx="37">
                  <c:v>3239.9</c:v>
                </c:pt>
                <c:pt idx="38">
                  <c:v>3645.1</c:v>
                </c:pt>
                <c:pt idx="39">
                  <c:v>2842.2</c:v>
                </c:pt>
                <c:pt idx="40">
                  <c:v>4665.1000000000004</c:v>
                </c:pt>
                <c:pt idx="41">
                  <c:v>4506.5</c:v>
                </c:pt>
                <c:pt idx="42">
                  <c:v>7780.5</c:v>
                </c:pt>
                <c:pt idx="43">
                  <c:v>9926.6</c:v>
                </c:pt>
                <c:pt idx="44">
                  <c:v>12558.3</c:v>
                </c:pt>
                <c:pt idx="45">
                  <c:v>12546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7-403C-B043-2F2187D3E560}"/>
            </c:ext>
          </c:extLst>
        </c:ser>
        <c:ser>
          <c:idx val="2"/>
          <c:order val="2"/>
          <c:tx>
            <c:strRef>
              <c:f>'[4]Deuda Externa e Interna'!$A$5</c:f>
              <c:strCache>
                <c:ptCount val="1"/>
                <c:pt idx="0">
                  <c:v>   Deuda pública externa total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[4]Balance!$C$4:$AV$4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'[4]Deuda Externa e Interna'!$C$5:$AV$5</c:f>
              <c:numCache>
                <c:formatCode>General</c:formatCode>
                <c:ptCount val="46"/>
                <c:pt idx="0">
                  <c:v>229.3</c:v>
                </c:pt>
                <c:pt idx="1">
                  <c:v>248</c:v>
                </c:pt>
                <c:pt idx="2">
                  <c:v>324.60000000000002</c:v>
                </c:pt>
                <c:pt idx="3">
                  <c:v>366.2</c:v>
                </c:pt>
                <c:pt idx="4">
                  <c:v>377.2</c:v>
                </c:pt>
                <c:pt idx="5">
                  <c:v>456.5</c:v>
                </c:pt>
                <c:pt idx="6">
                  <c:v>635.79999999999995</c:v>
                </c:pt>
                <c:pt idx="7">
                  <c:v>1173.8</c:v>
                </c:pt>
                <c:pt idx="8">
                  <c:v>1818</c:v>
                </c:pt>
                <c:pt idx="9">
                  <c:v>2847.8</c:v>
                </c:pt>
                <c:pt idx="10">
                  <c:v>3530.2</c:v>
                </c:pt>
                <c:pt idx="11">
                  <c:v>4415.8</c:v>
                </c:pt>
                <c:pt idx="12">
                  <c:v>5004.3</c:v>
                </c:pt>
                <c:pt idx="13">
                  <c:v>6242.4</c:v>
                </c:pt>
                <c:pt idx="14">
                  <c:v>7368.8</c:v>
                </c:pt>
                <c:pt idx="15">
                  <c:v>7955.4</c:v>
                </c:pt>
                <c:pt idx="16">
                  <c:v>8977.5</c:v>
                </c:pt>
                <c:pt idx="17">
                  <c:v>10233.299999999999</c:v>
                </c:pt>
                <c:pt idx="18">
                  <c:v>10535.5</c:v>
                </c:pt>
                <c:pt idx="19">
                  <c:v>11365.9</c:v>
                </c:pt>
                <c:pt idx="20">
                  <c:v>12052</c:v>
                </c:pt>
                <c:pt idx="21">
                  <c:v>12629.5</c:v>
                </c:pt>
                <c:pt idx="22">
                  <c:v>12537</c:v>
                </c:pt>
                <c:pt idx="23">
                  <c:v>13025</c:v>
                </c:pt>
                <c:pt idx="24">
                  <c:v>13757.8</c:v>
                </c:pt>
                <c:pt idx="25">
                  <c:v>12378.9</c:v>
                </c:pt>
                <c:pt idx="26">
                  <c:v>12628</c:v>
                </c:pt>
                <c:pt idx="27">
                  <c:v>12579.113000000003</c:v>
                </c:pt>
                <c:pt idx="28">
                  <c:v>13240.785000000003</c:v>
                </c:pt>
                <c:pt idx="29">
                  <c:v>13372.43</c:v>
                </c:pt>
                <c:pt idx="30">
                  <c:v>10987.163</c:v>
                </c:pt>
                <c:pt idx="31">
                  <c:v>11337.753000000001</c:v>
                </c:pt>
                <c:pt idx="32">
                  <c:v>11336.858</c:v>
                </c:pt>
                <c:pt idx="33">
                  <c:v>11482.671</c:v>
                </c:pt>
                <c:pt idx="34">
                  <c:v>11058.938</c:v>
                </c:pt>
                <c:pt idx="35">
                  <c:v>10850.534</c:v>
                </c:pt>
                <c:pt idx="36">
                  <c:v>10215.289000000001</c:v>
                </c:pt>
                <c:pt idx="37">
                  <c:v>10605.244000000001</c:v>
                </c:pt>
                <c:pt idx="38">
                  <c:v>10067.3038</c:v>
                </c:pt>
                <c:pt idx="39">
                  <c:v>8252.6003999999994</c:v>
                </c:pt>
                <c:pt idx="40">
                  <c:v>9042.2019999999993</c:v>
                </c:pt>
                <c:pt idx="41">
                  <c:v>10860.9079</c:v>
                </c:pt>
                <c:pt idx="42">
                  <c:v>11254.335999999999</c:v>
                </c:pt>
                <c:pt idx="43">
                  <c:v>14595.534799999999</c:v>
                </c:pt>
                <c:pt idx="44">
                  <c:v>18871.553799999998</c:v>
                </c:pt>
                <c:pt idx="45">
                  <c:v>21586.565200000001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7-403C-B043-2F2187D3E560}"/>
            </c:ext>
          </c:extLst>
        </c:ser>
        <c:ser>
          <c:idx val="3"/>
          <c:order val="3"/>
          <c:tx>
            <c:strRef>
              <c:f>[4]Balance!$A$46</c:f>
              <c:strCache>
                <c:ptCount val="1"/>
                <c:pt idx="0">
                  <c:v>Pasivos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[4]Balance!$C$4:$AV$4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[4]Balance!$C$46:$AV$46</c:f>
              <c:numCache>
                <c:formatCode>General</c:formatCode>
                <c:ptCount val="46"/>
                <c:pt idx="0">
                  <c:v>8685.9931848017022</c:v>
                </c:pt>
                <c:pt idx="1">
                  <c:v>7771.5675137897078</c:v>
                </c:pt>
                <c:pt idx="2">
                  <c:v>8024.2663499243408</c:v>
                </c:pt>
                <c:pt idx="3">
                  <c:v>7933.7047085785834</c:v>
                </c:pt>
                <c:pt idx="4">
                  <c:v>8462.7618645065832</c:v>
                </c:pt>
                <c:pt idx="5">
                  <c:v>8743.860052944885</c:v>
                </c:pt>
                <c:pt idx="6">
                  <c:v>8431.1905121475302</c:v>
                </c:pt>
                <c:pt idx="7">
                  <c:v>9411.7326798341946</c:v>
                </c:pt>
                <c:pt idx="8">
                  <c:v>10075.798021213232</c:v>
                </c:pt>
                <c:pt idx="9">
                  <c:v>10968.917026417399</c:v>
                </c:pt>
                <c:pt idx="10">
                  <c:v>12201.712923263452</c:v>
                </c:pt>
                <c:pt idx="11">
                  <c:v>13428.820360740934</c:v>
                </c:pt>
                <c:pt idx="12">
                  <c:v>14229.043005337171</c:v>
                </c:pt>
                <c:pt idx="13">
                  <c:v>15638.330961516036</c:v>
                </c:pt>
                <c:pt idx="14">
                  <c:v>16475.386561444895</c:v>
                </c:pt>
                <c:pt idx="15">
                  <c:v>16662.944132588833</c:v>
                </c:pt>
                <c:pt idx="16">
                  <c:v>17235.20551830289</c:v>
                </c:pt>
                <c:pt idx="17">
                  <c:v>18509.181609060048</c:v>
                </c:pt>
                <c:pt idx="18">
                  <c:v>18996.326700901463</c:v>
                </c:pt>
                <c:pt idx="19">
                  <c:v>19493.607734777754</c:v>
                </c:pt>
                <c:pt idx="20">
                  <c:v>20086.267063001273</c:v>
                </c:pt>
                <c:pt idx="21">
                  <c:v>21176.449952611809</c:v>
                </c:pt>
                <c:pt idx="22">
                  <c:v>22314.761068067797</c:v>
                </c:pt>
                <c:pt idx="23">
                  <c:v>23562.485846399948</c:v>
                </c:pt>
                <c:pt idx="24">
                  <c:v>24283.658913165353</c:v>
                </c:pt>
                <c:pt idx="25">
                  <c:v>23525.425296988054</c:v>
                </c:pt>
                <c:pt idx="26">
                  <c:v>23897.352179994443</c:v>
                </c:pt>
                <c:pt idx="27">
                  <c:v>23689.677538022406</c:v>
                </c:pt>
                <c:pt idx="28">
                  <c:v>25602.662793396146</c:v>
                </c:pt>
                <c:pt idx="29">
                  <c:v>26192.84961246356</c:v>
                </c:pt>
                <c:pt idx="30">
                  <c:v>24042.05748257965</c:v>
                </c:pt>
                <c:pt idx="31">
                  <c:v>25138.300386480587</c:v>
                </c:pt>
                <c:pt idx="32">
                  <c:v>25893.81628453343</c:v>
                </c:pt>
                <c:pt idx="33">
                  <c:v>27497.38878253533</c:v>
                </c:pt>
                <c:pt idx="34">
                  <c:v>26839.190240368553</c:v>
                </c:pt>
                <c:pt idx="35">
                  <c:v>27149.887886816447</c:v>
                </c:pt>
                <c:pt idx="36">
                  <c:v>26361.766989572854</c:v>
                </c:pt>
                <c:pt idx="37">
                  <c:v>27117.922682366214</c:v>
                </c:pt>
                <c:pt idx="38">
                  <c:v>27493.890821810572</c:v>
                </c:pt>
                <c:pt idx="39">
                  <c:v>25121.280549123363</c:v>
                </c:pt>
                <c:pt idx="40">
                  <c:v>29244.518439454281</c:v>
                </c:pt>
                <c:pt idx="41">
                  <c:v>31984.47075748007</c:v>
                </c:pt>
                <c:pt idx="42">
                  <c:v>36641.35534243779</c:v>
                </c:pt>
                <c:pt idx="43">
                  <c:v>42959.298426785426</c:v>
                </c:pt>
                <c:pt idx="44">
                  <c:v>54245.507177828913</c:v>
                </c:pt>
                <c:pt idx="45">
                  <c:v>65123.440245808568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47-403C-B043-2F2187D3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431760"/>
        <c:axId val="527423888"/>
      </c:lineChart>
      <c:catAx>
        <c:axId val="52743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23888"/>
        <c:crosses val="autoZero"/>
        <c:auto val="1"/>
        <c:lblAlgn val="ctr"/>
        <c:lblOffset val="100"/>
        <c:noMultiLvlLbl val="1"/>
      </c:catAx>
      <c:valAx>
        <c:axId val="52742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Saldo de la deuda a finales de cada año </a:t>
                </a:r>
              </a:p>
              <a:p>
                <a:pPr>
                  <a:defRPr/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  millones de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3176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Ecuador:</a:t>
            </a:r>
            <a:r>
              <a:rPr lang="en-US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Deuda Pública (Externa e Interna), 1969-2015</a:t>
            </a:r>
            <a:endParaRPr lang="en-US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7733667660826E-2"/>
          <c:y val="0.21573359083344834"/>
          <c:w val="0.90036677316615132"/>
          <c:h val="0.54140323355203879"/>
        </c:manualLayout>
      </c:layout>
      <c:lineChart>
        <c:grouping val="standard"/>
        <c:varyColors val="0"/>
        <c:ser>
          <c:idx val="0"/>
          <c:order val="0"/>
          <c:tx>
            <c:strRef>
              <c:f>'Anexo 5'!$A$13</c:f>
              <c:strCache>
                <c:ptCount val="1"/>
                <c:pt idx="0">
                  <c:v>Total Deuda Pública Externa e Interna (con deuda externa de IMF desde 2008)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5'!$B$13:$AV$13</c:f>
              <c:numCache>
                <c:formatCode>_(* #,##0.0_);_(* \(#,##0.0\);_(* "-"??_);_(@_)</c:formatCode>
                <c:ptCount val="47"/>
                <c:pt idx="0">
                  <c:v>6.4616200663843051</c:v>
                </c:pt>
                <c:pt idx="1">
                  <c:v>8.0143104197918866</c:v>
                </c:pt>
                <c:pt idx="2">
                  <c:v>9.0086817537869148</c:v>
                </c:pt>
                <c:pt idx="3">
                  <c:v>10.193250975047576</c:v>
                </c:pt>
                <c:pt idx="4">
                  <c:v>9.4141479579114069</c:v>
                </c:pt>
                <c:pt idx="5">
                  <c:v>5.7185341147248314</c:v>
                </c:pt>
                <c:pt idx="6">
                  <c:v>5.90711326427079</c:v>
                </c:pt>
                <c:pt idx="7">
                  <c:v>6.9963728461504422</c:v>
                </c:pt>
                <c:pt idx="8">
                  <c:v>10.650517223341744</c:v>
                </c:pt>
                <c:pt idx="9">
                  <c:v>15.255790004470166</c:v>
                </c:pt>
                <c:pt idx="10">
                  <c:v>20.09969953497124</c:v>
                </c:pt>
                <c:pt idx="11">
                  <c:v>22.182093072192977</c:v>
                </c:pt>
                <c:pt idx="12">
                  <c:v>23.083671201586473</c:v>
                </c:pt>
                <c:pt idx="13">
                  <c:v>28.096443472236867</c:v>
                </c:pt>
                <c:pt idx="14">
                  <c:v>39.324199176622429</c:v>
                </c:pt>
                <c:pt idx="15">
                  <c:v>48.32251124085505</c:v>
                </c:pt>
                <c:pt idx="16">
                  <c:v>50.966691138386523</c:v>
                </c:pt>
                <c:pt idx="17">
                  <c:v>62.099582401367549</c:v>
                </c:pt>
                <c:pt idx="18">
                  <c:v>76.591240259974583</c:v>
                </c:pt>
                <c:pt idx="19">
                  <c:v>84.45723024491727</c:v>
                </c:pt>
                <c:pt idx="20">
                  <c:v>84.301622560081</c:v>
                </c:pt>
                <c:pt idx="21">
                  <c:v>80.914008973098888</c:v>
                </c:pt>
                <c:pt idx="22">
                  <c:v>75.791336428457384</c:v>
                </c:pt>
                <c:pt idx="23">
                  <c:v>73.995347906472205</c:v>
                </c:pt>
                <c:pt idx="24">
                  <c:v>75.21746241583395</c:v>
                </c:pt>
                <c:pt idx="25">
                  <c:v>65.97915815519886</c:v>
                </c:pt>
                <c:pt idx="26">
                  <c:v>55.818292931217108</c:v>
                </c:pt>
                <c:pt idx="27">
                  <c:v>55.916645580313627</c:v>
                </c:pt>
                <c:pt idx="28">
                  <c:v>49.384776281573686</c:v>
                </c:pt>
                <c:pt idx="29">
                  <c:v>56.123919323813539</c:v>
                </c:pt>
                <c:pt idx="30">
                  <c:v>83.501676814129539</c:v>
                </c:pt>
                <c:pt idx="31">
                  <c:v>75.39365588016247</c:v>
                </c:pt>
                <c:pt idx="32">
                  <c:v>57.785539377359889</c:v>
                </c:pt>
                <c:pt idx="33">
                  <c:v>49.417791095257634</c:v>
                </c:pt>
                <c:pt idx="34">
                  <c:v>44.704265655527493</c:v>
                </c:pt>
                <c:pt idx="35">
                  <c:v>39.757522895722062</c:v>
                </c:pt>
                <c:pt idx="36">
                  <c:v>35.022295591222559</c:v>
                </c:pt>
                <c:pt idx="37">
                  <c:v>28.829700258390428</c:v>
                </c:pt>
                <c:pt idx="38">
                  <c:v>27.143202104259515</c:v>
                </c:pt>
                <c:pt idx="39">
                  <c:v>22.201779117746511</c:v>
                </c:pt>
                <c:pt idx="40">
                  <c:v>17.746091047226308</c:v>
                </c:pt>
                <c:pt idx="41">
                  <c:v>19.707037129140588</c:v>
                </c:pt>
                <c:pt idx="42">
                  <c:v>19.384528970593415</c:v>
                </c:pt>
                <c:pt idx="43">
                  <c:v>21.649058538193842</c:v>
                </c:pt>
                <c:pt idx="44">
                  <c:v>25.873734716226664</c:v>
                </c:pt>
                <c:pt idx="45">
                  <c:v>31.144146123820978</c:v>
                </c:pt>
                <c:pt idx="46">
                  <c:v>33.837579334634455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C-42CC-9FE4-77F0E4B516DE}"/>
            </c:ext>
          </c:extLst>
        </c:ser>
        <c:ser>
          <c:idx val="1"/>
          <c:order val="1"/>
          <c:tx>
            <c:strRef>
              <c:f>'Anexo 5'!$A$16</c:f>
              <c:strCache>
                <c:ptCount val="1"/>
                <c:pt idx="0">
                  <c:v>Total Deuda Pública Externa Según IMF (2016)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5'!$B$16:$AV$16</c:f>
              <c:numCache>
                <c:formatCode>_(* #,##0.0_);_(* \(#,##0.0\);_(* "-"??_);_(@_)</c:formatCode>
                <c:ptCount val="47"/>
                <c:pt idx="0">
                  <c:v>6.4616200663843051</c:v>
                </c:pt>
                <c:pt idx="1">
                  <c:v>8.0143104197918866</c:v>
                </c:pt>
                <c:pt idx="2">
                  <c:v>9.0086817537869148</c:v>
                </c:pt>
                <c:pt idx="3">
                  <c:v>10.193250975047576</c:v>
                </c:pt>
                <c:pt idx="4">
                  <c:v>9.4141479579114069</c:v>
                </c:pt>
                <c:pt idx="5">
                  <c:v>5.7185341147248314</c:v>
                </c:pt>
                <c:pt idx="6">
                  <c:v>5.90711326427079</c:v>
                </c:pt>
                <c:pt idx="7">
                  <c:v>6.9963728461504422</c:v>
                </c:pt>
                <c:pt idx="8">
                  <c:v>10.650517223341744</c:v>
                </c:pt>
                <c:pt idx="9">
                  <c:v>15.255790004470166</c:v>
                </c:pt>
                <c:pt idx="10">
                  <c:v>20.09969953497124</c:v>
                </c:pt>
                <c:pt idx="11">
                  <c:v>19.751643587740418</c:v>
                </c:pt>
                <c:pt idx="12">
                  <c:v>20.255673405041176</c:v>
                </c:pt>
                <c:pt idx="13">
                  <c:v>25.121609614313041</c:v>
                </c:pt>
                <c:pt idx="14">
                  <c:v>36.411018241031215</c:v>
                </c:pt>
                <c:pt idx="15">
                  <c:v>43.590997093775776</c:v>
                </c:pt>
                <c:pt idx="16">
                  <c:v>46.41186907972137</c:v>
                </c:pt>
                <c:pt idx="17">
                  <c:v>58.650392247159644</c:v>
                </c:pt>
                <c:pt idx="18">
                  <c:v>73.41621165804932</c:v>
                </c:pt>
                <c:pt idx="19">
                  <c:v>80.758844149343503</c:v>
                </c:pt>
                <c:pt idx="20">
                  <c:v>81.862293532850714</c:v>
                </c:pt>
                <c:pt idx="21">
                  <c:v>79.123039411900223</c:v>
                </c:pt>
                <c:pt idx="22">
                  <c:v>74.378501206210274</c:v>
                </c:pt>
                <c:pt idx="23">
                  <c:v>69.321910949129588</c:v>
                </c:pt>
                <c:pt idx="24">
                  <c:v>68.808861292323925</c:v>
                </c:pt>
                <c:pt idx="25">
                  <c:v>60.614207343166825</c:v>
                </c:pt>
                <c:pt idx="26">
                  <c:v>50.690259578484905</c:v>
                </c:pt>
                <c:pt idx="27">
                  <c:v>50.083724058828153</c:v>
                </c:pt>
                <c:pt idx="28">
                  <c:v>44.689233739467987</c:v>
                </c:pt>
                <c:pt idx="29">
                  <c:v>47.342782831149407</c:v>
                </c:pt>
                <c:pt idx="30">
                  <c:v>68.103506667787087</c:v>
                </c:pt>
                <c:pt idx="31">
                  <c:v>59.97817737282449</c:v>
                </c:pt>
                <c:pt idx="32">
                  <c:v>46.336451160283801</c:v>
                </c:pt>
                <c:pt idx="33">
                  <c:v>39.710251990047269</c:v>
                </c:pt>
                <c:pt idx="34">
                  <c:v>35.40443768477018</c:v>
                </c:pt>
                <c:pt idx="35">
                  <c:v>30.222563550749992</c:v>
                </c:pt>
                <c:pt idx="36">
                  <c:v>26.141402124480678</c:v>
                </c:pt>
                <c:pt idx="37">
                  <c:v>21.826587317425712</c:v>
                </c:pt>
                <c:pt idx="38">
                  <c:v>20.791425589866424</c:v>
                </c:pt>
                <c:pt idx="39">
                  <c:v>16.299990763023629</c:v>
                </c:pt>
                <c:pt idx="40">
                  <c:v>13.200002955868969</c:v>
                </c:pt>
                <c:pt idx="41">
                  <c:v>13.000006167748349</c:v>
                </c:pt>
                <c:pt idx="42">
                  <c:v>13.700006221250682</c:v>
                </c:pt>
                <c:pt idx="43">
                  <c:v>12.79999359450758</c:v>
                </c:pt>
                <c:pt idx="44">
                  <c:v>15.400004874643066</c:v>
                </c:pt>
                <c:pt idx="45">
                  <c:v>18.70000518840304</c:v>
                </c:pt>
                <c:pt idx="46">
                  <c:v>21.400006364516059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C-42CC-9FE4-77F0E4B516DE}"/>
            </c:ext>
          </c:extLst>
        </c:ser>
        <c:ser>
          <c:idx val="2"/>
          <c:order val="2"/>
          <c:tx>
            <c:strRef>
              <c:f>'Anexo 5'!$A$17</c:f>
              <c:strCache>
                <c:ptCount val="1"/>
                <c:pt idx="0">
                  <c:v>Total Deuda Pública Interna del Gobierno Central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'Anexo 5'!$B$4:$AV$4</c:f>
              <c:numCache>
                <c:formatCode>General</c:formatCode>
                <c:ptCount val="47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</c:numCache>
            </c:numRef>
          </c:cat>
          <c:val>
            <c:numRef>
              <c:f>'Anexo 5'!$B$17:$AV$17</c:f>
              <c:numCache>
                <c:formatCode>_(* #,##0.0_);_(* \(#,##0.0\);_(* "-"??_);_(@_)</c:formatCode>
                <c:ptCount val="47"/>
                <c:pt idx="11">
                  <c:v>2.4304494844525601</c:v>
                </c:pt>
                <c:pt idx="12">
                  <c:v>2.8279977965452967</c:v>
                </c:pt>
                <c:pt idx="13">
                  <c:v>2.9748338579238265</c:v>
                </c:pt>
                <c:pt idx="14">
                  <c:v>2.9131809355912166</c:v>
                </c:pt>
                <c:pt idx="15">
                  <c:v>4.7315141470792712</c:v>
                </c:pt>
                <c:pt idx="16">
                  <c:v>4.5548220586651533</c:v>
                </c:pt>
                <c:pt idx="17">
                  <c:v>3.4491901542079031</c:v>
                </c:pt>
                <c:pt idx="18">
                  <c:v>3.1750286019252663</c:v>
                </c:pt>
                <c:pt idx="19">
                  <c:v>3.6983860955737669</c:v>
                </c:pt>
                <c:pt idx="20">
                  <c:v>2.4393290272302917</c:v>
                </c:pt>
                <c:pt idx="21">
                  <c:v>1.7909695611986707</c:v>
                </c:pt>
                <c:pt idx="22">
                  <c:v>1.4128352222471077</c:v>
                </c:pt>
                <c:pt idx="23">
                  <c:v>4.6734369573426129</c:v>
                </c:pt>
                <c:pt idx="24">
                  <c:v>6.4086011235100298</c:v>
                </c:pt>
                <c:pt idx="25">
                  <c:v>5.3649508120320295</c:v>
                </c:pt>
                <c:pt idx="26">
                  <c:v>5.128033352732202</c:v>
                </c:pt>
                <c:pt idx="27">
                  <c:v>5.8329215214854742</c:v>
                </c:pt>
                <c:pt idx="28">
                  <c:v>4.6955425421056978</c:v>
                </c:pt>
                <c:pt idx="29">
                  <c:v>8.7811364926641282</c:v>
                </c:pt>
                <c:pt idx="30">
                  <c:v>15.398170146342457</c:v>
                </c:pt>
                <c:pt idx="31">
                  <c:v>15.41547850733798</c:v>
                </c:pt>
                <c:pt idx="32">
                  <c:v>11.449088217076087</c:v>
                </c:pt>
                <c:pt idx="33">
                  <c:v>9.7075391052103672</c:v>
                </c:pt>
                <c:pt idx="34">
                  <c:v>9.2998279707573097</c:v>
                </c:pt>
                <c:pt idx="35">
                  <c:v>9.5349593449720693</c:v>
                </c:pt>
                <c:pt idx="36">
                  <c:v>8.8808934667418828</c:v>
                </c:pt>
                <c:pt idx="37">
                  <c:v>7.0031129409647148</c:v>
                </c:pt>
                <c:pt idx="38">
                  <c:v>6.35177651439309</c:v>
                </c:pt>
                <c:pt idx="39">
                  <c:v>5.9017883547228829</c:v>
                </c:pt>
                <c:pt idx="40">
                  <c:v>4.5460880913573369</c:v>
                </c:pt>
                <c:pt idx="41">
                  <c:v>6.7070309613922392</c:v>
                </c:pt>
                <c:pt idx="42">
                  <c:v>5.6845227493427322</c:v>
                </c:pt>
                <c:pt idx="43">
                  <c:v>8.8490649436862601</c:v>
                </c:pt>
                <c:pt idx="44">
                  <c:v>10.473729841583596</c:v>
                </c:pt>
                <c:pt idx="45">
                  <c:v>12.444140935417938</c:v>
                </c:pt>
                <c:pt idx="46">
                  <c:v>12.437572970118399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C-42CC-9FE4-77F0E4B5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715776"/>
        <c:axId val="592719056"/>
      </c:lineChart>
      <c:catAx>
        <c:axId val="5927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719056"/>
        <c:crosses val="autoZero"/>
        <c:auto val="1"/>
        <c:lblAlgn val="ctr"/>
        <c:lblOffset val="100"/>
        <c:noMultiLvlLbl val="0"/>
      </c:catAx>
      <c:valAx>
        <c:axId val="59271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porcentaje del PIB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71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ustomXml" Target="../ink/ink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0.png"/><Relationship Id="rId1" Type="http://schemas.openxmlformats.org/officeDocument/2006/relationships/customXml" Target="../ink/ink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ustomXml" Target="../ink/ink14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ustomXml" Target="../ink/ink13.xml"/><Relationship Id="rId2" Type="http://schemas.openxmlformats.org/officeDocument/2006/relationships/image" Target="../media/image81.png"/><Relationship Id="rId1" Type="http://schemas.openxmlformats.org/officeDocument/2006/relationships/customXml" Target="../ink/ink12.xml"/><Relationship Id="rId4" Type="http://schemas.openxmlformats.org/officeDocument/2006/relationships/image" Target="../media/image8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customXml" Target="../ink/ink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ustomXml" Target="../ink/ink5.xml"/><Relationship Id="rId7" Type="http://schemas.openxmlformats.org/officeDocument/2006/relationships/customXml" Target="../ink/ink7.xml"/><Relationship Id="rId12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ustomXml" Target="../ink/ink4.xml"/><Relationship Id="rId6" Type="http://schemas.openxmlformats.org/officeDocument/2006/relationships/image" Target="../media/image4.png"/><Relationship Id="rId11" Type="http://schemas.openxmlformats.org/officeDocument/2006/relationships/customXml" Target="../ink/ink9.xml"/><Relationship Id="rId5" Type="http://schemas.openxmlformats.org/officeDocument/2006/relationships/customXml" Target="../ink/ink6.xml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customXml" Target="../ink/ink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ustomXml" Target="../ink/ink10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485700</xdr:colOff>
      <xdr:row>36</xdr:row>
      <xdr:rowOff>147562</xdr:rowOff>
    </xdr:from>
    <xdr:to>
      <xdr:col>8</xdr:col>
      <xdr:colOff>562200</xdr:colOff>
      <xdr:row>37</xdr:row>
      <xdr:rowOff>28687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A969C6A-3CFC-46B8-8E7D-A2B7912E5217}"/>
                </a:ext>
              </a:extLst>
            </xdr14:cNvPr>
            <xdr14:cNvContentPartPr/>
          </xdr14:nvContentPartPr>
          <xdr14:nvPr macro=""/>
          <xdr14:xfrm>
            <a:off x="12068100" y="7038900"/>
            <a:ext cx="76500" cy="621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EC3A50C3-E6F1-4B83-8B77-8773CE40528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066304" y="7036387"/>
              <a:ext cx="81169" cy="66408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0.74222</cdr:x>
      <cdr:y>0.15969</cdr:y>
    </cdr:from>
    <cdr:to>
      <cdr:x>0.7501</cdr:x>
      <cdr:y>0.82078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8537A43-5987-4C3B-B672-BD127D316A74}"/>
            </a:ext>
          </a:extLst>
        </cdr:cNvPr>
        <cdr:cNvCxnSpPr/>
      </cdr:nvCxnSpPr>
      <cdr:spPr>
        <a:xfrm xmlns:a="http://schemas.openxmlformats.org/drawingml/2006/main">
          <a:off x="5832475" y="727075"/>
          <a:ext cx="61912" cy="300990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Dot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147480</xdr:colOff>
      <xdr:row>18</xdr:row>
      <xdr:rowOff>114202</xdr:rowOff>
    </xdr:from>
    <xdr:to>
      <xdr:col>11</xdr:col>
      <xdr:colOff>157200</xdr:colOff>
      <xdr:row>18</xdr:row>
      <xdr:rowOff>119062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03085A8C-0131-4598-A5C8-0D55E2E37F8A}"/>
                </a:ext>
              </a:extLst>
            </xdr14:cNvPr>
            <xdr14:cNvContentPartPr/>
          </xdr14:nvContentPartPr>
          <xdr14:nvPr macro=""/>
          <xdr14:xfrm>
            <a:off x="7272180" y="3538440"/>
            <a:ext cx="9720" cy="48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03085A8C-0131-4598-A5C8-0D55E2E37F8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67500" y="3533927"/>
              <a:ext cx="19080" cy="1388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523875</xdr:colOff>
      <xdr:row>11</xdr:row>
      <xdr:rowOff>28575</xdr:rowOff>
    </xdr:from>
    <xdr:to>
      <xdr:col>15</xdr:col>
      <xdr:colOff>473075</xdr:colOff>
      <xdr:row>41</xdr:row>
      <xdr:rowOff>95982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5D05C9BC-983D-46AD-85D8-CE8AED966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0.68248</cdr:x>
      <cdr:y>0.16103</cdr:y>
    </cdr:from>
    <cdr:to>
      <cdr:x>0.69124</cdr:x>
      <cdr:y>0.89213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8BDB94A-DCDA-4F8D-A250-88BB4A175EEF}"/>
            </a:ext>
          </a:extLst>
        </cdr:cNvPr>
        <cdr:cNvCxnSpPr/>
      </cdr:nvCxnSpPr>
      <cdr:spPr>
        <a:xfrm xmlns:a="http://schemas.openxmlformats.org/drawingml/2006/main">
          <a:off x="6823074" y="969351"/>
          <a:ext cx="87541" cy="480333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0.33864</cdr:x>
      <cdr:y>0.63459</cdr:y>
    </cdr:from>
    <cdr:to>
      <cdr:x>0.42766</cdr:x>
      <cdr:y>0.77133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A431FAC9-2E6B-43C2-B111-83A279AE5721}"/>
            </a:ext>
          </a:extLst>
        </cdr:cNvPr>
        <cdr:cNvSpPr txBox="1"/>
      </cdr:nvSpPr>
      <cdr:spPr>
        <a:xfrm xmlns:a="http://schemas.openxmlformats.org/drawingml/2006/main">
          <a:off x="3385525" y="4101610"/>
          <a:ext cx="889977" cy="883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943100" y="1919288"/>
    <xdr:ext cx="8654815" cy="6279444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032528-4898-4268-9179-EE400EA037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19</xdr:col>
      <xdr:colOff>0</xdr:colOff>
      <xdr:row>7</xdr:row>
      <xdr:rowOff>0</xdr:rowOff>
    </xdr:from>
    <xdr:to>
      <xdr:col>32</xdr:col>
      <xdr:colOff>361433</xdr:colOff>
      <xdr:row>34</xdr:row>
      <xdr:rowOff>41826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EE504D-81C6-46C1-891A-546DDA741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466620</xdr:colOff>
      <xdr:row>26</xdr:row>
      <xdr:rowOff>180832</xdr:rowOff>
    </xdr:from>
    <xdr:to>
      <xdr:col>26</xdr:col>
      <xdr:colOff>476340</xdr:colOff>
      <xdr:row>27</xdr:row>
      <xdr:rowOff>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9F154AD-C0D6-4B85-9608-3AD8A42BCEC9}"/>
                </a:ext>
              </a:extLst>
            </xdr14:cNvPr>
            <xdr14:cNvContentPartPr/>
          </xdr14:nvContentPartPr>
          <xdr14:nvPr macro=""/>
          <xdr14:xfrm>
            <a:off x="17306820" y="4995720"/>
            <a:ext cx="9720" cy="1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B9F154AD-C0D6-4B85-9608-3AD8A42BCEC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7302140" y="4993380"/>
              <a:ext cx="19080" cy="48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0.8855</cdr:x>
      <cdr:y>0.68893</cdr:y>
    </cdr:from>
    <cdr:to>
      <cdr:x>0.88617</cdr:x>
      <cdr:y>0.68985</cdr:y>
    </cdr:to>
    <mc:AlternateContent xmlns:mc="http://schemas.openxmlformats.org/markup-compatibility/2006" xmlns:cdr14="http://schemas.microsoft.com/office/drawing/2010/chartDrawing">
      <mc:Choice Requires="cdr14">
        <cdr14:contentPart xmlns:r="http://schemas.openxmlformats.org/officeDocument/2006/relationships" r:id="rId1">
          <cdr14:nvContentPartPr>
            <cdr14:cNvPr id="2" name="Ink 1">
              <a:extLst xmlns:a="http://schemas.openxmlformats.org/drawingml/2006/main">
                <a:ext uri="{FF2B5EF4-FFF2-40B4-BE49-F238E27FC236}">
                  <a16:creationId xmlns:a16="http://schemas.microsoft.com/office/drawing/2014/main" id="{B30CC4EA-9E46-48D1-94FD-E49FE366D8E9}"/>
                </a:ext>
              </a:extLst>
            </cdr14:cNvPr>
            <cdr14:cNvContentPartPr/>
          </cdr14:nvContentPartPr>
          <cdr14:nvPr macro=""/>
          <cdr14:xfrm>
            <a:off xmlns:a="http://schemas.openxmlformats.org/drawingml/2006/main" x="7670340" y="4330980"/>
            <a:ext xmlns:a="http://schemas.openxmlformats.org/drawingml/2006/main" cx="5760" cy="5760"/>
          </cdr14:xfrm>
        </cdr14:contentPart>
      </mc:Choice>
      <mc:Fallback xmlns="">
        <cdr:pic>
          <cdr:nvPicPr>
            <cdr:cNvPr id="2" name="Ink 1">
              <a:extLst xmlns:a="http://schemas.openxmlformats.org/drawingml/2006/main">
                <a:ext uri="{FF2B5EF4-FFF2-40B4-BE49-F238E27FC236}">
                  <a16:creationId xmlns:a16="http://schemas.microsoft.com/office/drawing/2014/main" id="{B30CC4EA-9E46-48D1-94FD-E49FE366D8E9}"/>
                </a:ext>
              </a:extLst>
            </cdr:cNvPr>
            <cdr:cNvPicPr/>
          </cdr:nvPicPr>
          <cdr:blipFill>
            <a:blip xmlns:a="http://schemas.openxmlformats.org/drawingml/2006/main" xmlns:r="http://schemas.openxmlformats.org/officeDocument/2006/relationships" r:embed="rId2"/>
            <a:stretch xmlns:a="http://schemas.openxmlformats.org/drawingml/2006/main">
              <a:fillRect/>
            </a:stretch>
          </cdr:blipFill>
          <cdr:spPr>
            <a:xfrm xmlns:a="http://schemas.openxmlformats.org/drawingml/2006/main">
              <a:off x="7670340" y="4330980"/>
              <a:ext cx="5760" cy="5760"/>
            </a:xfrm>
            <a:prstGeom xmlns:a="http://schemas.openxmlformats.org/drawingml/2006/main" prst="rect">
              <a:avLst/>
            </a:prstGeom>
          </cdr:spPr>
        </cdr:pic>
      </mc:Fallback>
    </mc:AlternateContent>
  </cdr:relSizeAnchor>
  <cdr:relSizeAnchor xmlns:cdr="http://schemas.openxmlformats.org/drawingml/2006/chartDrawing">
    <cdr:from>
      <cdr:x>0.99318</cdr:x>
      <cdr:y>0.4335</cdr:y>
    </cdr:from>
    <cdr:to>
      <cdr:x>1</cdr:x>
      <cdr:y>0.4382</cdr:y>
    </cdr:to>
    <mc:AlternateContent xmlns:mc="http://schemas.openxmlformats.org/markup-compatibility/2006" xmlns:cdr14="http://schemas.microsoft.com/office/drawing/2010/chartDrawing">
      <mc:Choice Requires="cdr14">
        <cdr14:contentPart xmlns:r="http://schemas.openxmlformats.org/officeDocument/2006/relationships" r:id="rId3">
          <cdr14:nvContentPartPr>
            <cdr14:cNvPr id="3" name="Ink 2">
              <a:extLst xmlns:a="http://schemas.openxmlformats.org/drawingml/2006/main">
                <a:ext uri="{FF2B5EF4-FFF2-40B4-BE49-F238E27FC236}">
                  <a16:creationId xmlns:a16="http://schemas.microsoft.com/office/drawing/2014/main" id="{8D3CEE7D-707B-46EA-B364-53937ED8816F}"/>
                </a:ext>
              </a:extLst>
            </cdr14:cNvPr>
            <cdr14:cNvContentPartPr/>
          </cdr14:nvContentPartPr>
          <cdr14:nvPr macro=""/>
          <cdr14:xfrm>
            <a:off xmlns:a="http://schemas.openxmlformats.org/drawingml/2006/main" x="9489600" y="2722140"/>
            <a:ext xmlns:a="http://schemas.openxmlformats.org/drawingml/2006/main" cx="59040" cy="29520"/>
          </cdr14:xfrm>
        </cdr14:contentPart>
      </mc:Choice>
      <mc:Fallback xmlns="">
        <cdr:pic>
          <cdr:nvPicPr>
            <cdr:cNvPr id="3" name="Ink 2">
              <a:extLst xmlns:a="http://schemas.openxmlformats.org/drawingml/2006/main">
                <a:ext uri="{FF2B5EF4-FFF2-40B4-BE49-F238E27FC236}">
                  <a16:creationId xmlns:a16="http://schemas.microsoft.com/office/drawing/2014/main" id="{8D3CEE7D-707B-46EA-B364-53937ED8816F}"/>
                </a:ext>
              </a:extLst>
            </cdr:cNvPr>
            <cdr:cNvPicPr/>
          </cdr:nvPicPr>
          <cdr:blipFill>
            <a:blip xmlns:a="http://schemas.openxmlformats.org/drawingml/2006/main" xmlns:r="http://schemas.openxmlformats.org/officeDocument/2006/relationships" r:embed="rId4"/>
            <a:stretch xmlns:a="http://schemas.openxmlformats.org/drawingml/2006/main">
              <a:fillRect/>
            </a:stretch>
          </cdr:blipFill>
          <cdr:spPr>
            <a:xfrm xmlns:a="http://schemas.openxmlformats.org/drawingml/2006/main">
              <a:off x="9489600" y="2722140"/>
              <a:ext cx="59040" cy="29520"/>
            </a:xfrm>
            <a:prstGeom xmlns:a="http://schemas.openxmlformats.org/drawingml/2006/main" prst="rect">
              <a:avLst/>
            </a:prstGeom>
          </cdr:spPr>
        </cdr:pic>
      </mc:Fallback>
    </mc:AlternateContent>
  </cdr:relSizeAnchor>
  <cdr:relSizeAnchor xmlns:cdr="http://schemas.openxmlformats.org/drawingml/2006/chartDrawing">
    <cdr:from>
      <cdr:x>0.86805</cdr:x>
      <cdr:y>0.17919</cdr:y>
    </cdr:from>
    <cdr:to>
      <cdr:x>0.86921</cdr:x>
      <cdr:y>0.90374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AFD43A0-7683-4BB2-9B42-2632873DF4B3}"/>
            </a:ext>
          </a:extLst>
        </cdr:cNvPr>
        <cdr:cNvCxnSpPr/>
      </cdr:nvCxnSpPr>
      <cdr:spPr>
        <a:xfrm xmlns:a="http://schemas.openxmlformats.org/drawingml/2006/main" flipH="1">
          <a:off x="7519147" y="1126455"/>
          <a:ext cx="10038" cy="455492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75000"/>
            </a:schemeClr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0.82792</cdr:x>
      <cdr:y>0.0778</cdr:y>
    </cdr:from>
    <cdr:to>
      <cdr:x>0.83558</cdr:x>
      <cdr:y>0.75952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C111656F-871F-4880-94BF-1305BE3CDAAD}"/>
            </a:ext>
          </a:extLst>
        </cdr:cNvPr>
        <cdr:cNvCxnSpPr/>
      </cdr:nvCxnSpPr>
      <cdr:spPr>
        <a:xfrm xmlns:a="http://schemas.openxmlformats.org/drawingml/2006/main">
          <a:off x="7246870" y="376021"/>
          <a:ext cx="67049" cy="32948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85605</xdr:colOff>
      <xdr:row>53</xdr:row>
      <xdr:rowOff>104730</xdr:rowOff>
    </xdr:from>
    <xdr:to>
      <xdr:col>2</xdr:col>
      <xdr:colOff>90465</xdr:colOff>
      <xdr:row>53</xdr:row>
      <xdr:rowOff>119130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838549BB-9810-4320-9625-9A30DB90E2D9}"/>
                </a:ext>
              </a:extLst>
            </xdr14:cNvPr>
            <xdr14:cNvContentPartPr/>
          </xdr14:nvContentPartPr>
          <xdr14:nvPr macro=""/>
          <xdr14:xfrm>
            <a:off x="1523880" y="10601280"/>
            <a:ext cx="4860" cy="144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838549BB-9810-4320-9625-9A30DB90E2D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22144" y="10599524"/>
              <a:ext cx="7984" cy="1721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269390</xdr:colOff>
      <xdr:row>5</xdr:row>
      <xdr:rowOff>105800</xdr:rowOff>
    </xdr:from>
    <xdr:to>
      <xdr:col>41</xdr:col>
      <xdr:colOff>269750</xdr:colOff>
      <xdr:row>5</xdr:row>
      <xdr:rowOff>105800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FD5AFBD-FC61-4A18-81B6-86C98687DD2A}"/>
                </a:ext>
              </a:extLst>
            </xdr14:cNvPr>
            <xdr14:cNvContentPartPr/>
          </xdr14:nvContentPartPr>
          <xdr14:nvPr macro=""/>
          <xdr14:xfrm>
            <a:off x="10702440" y="842400"/>
            <a:ext cx="360" cy="0"/>
          </xdr14:xfrm>
        </xdr:contentPart>
      </mc:Choice>
      <mc:Fallback xmlns="">
        <xdr:pic>
          <xdr:nvPicPr>
            <xdr:cNvPr id="2" name="Ink 1"/>
            <xdr:cNvPicPr/>
          </xdr:nvPicPr>
          <xdr:blipFill/>
          <xdr:spPr/>
        </xdr:pic>
      </mc:Fallback>
    </mc:AlternateContent>
    <xdr:clientData/>
  </xdr:twoCellAnchor>
  <xdr:twoCellAnchor>
    <xdr:from>
      <xdr:col>51</xdr:col>
      <xdr:colOff>634758</xdr:colOff>
      <xdr:row>2</xdr:row>
      <xdr:rowOff>67295</xdr:rowOff>
    </xdr:from>
    <xdr:to>
      <xdr:col>65</xdr:col>
      <xdr:colOff>357187</xdr:colOff>
      <xdr:row>27</xdr:row>
      <xdr:rowOff>77647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BC5CB7-7C3C-41CC-B5EA-0CA3323A8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0.82792</cdr:x>
      <cdr:y>0.0778</cdr:y>
    </cdr:from>
    <cdr:to>
      <cdr:x>0.83558</cdr:x>
      <cdr:y>0.75952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C111656F-871F-4880-94BF-1305BE3CDAAD}"/>
            </a:ext>
          </a:extLst>
        </cdr:cNvPr>
        <cdr:cNvCxnSpPr/>
      </cdr:nvCxnSpPr>
      <cdr:spPr>
        <a:xfrm xmlns:a="http://schemas.openxmlformats.org/drawingml/2006/main">
          <a:off x="7246870" y="376021"/>
          <a:ext cx="67049" cy="32948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685910</xdr:colOff>
      <xdr:row>9</xdr:row>
      <xdr:rowOff>33932</xdr:rowOff>
    </xdr:from>
    <xdr:to>
      <xdr:col>5</xdr:col>
      <xdr:colOff>691670</xdr:colOff>
      <xdr:row>9</xdr:row>
      <xdr:rowOff>39692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30BC880-8D51-4C9A-ACBE-29D9713D7F54}"/>
                </a:ext>
              </a:extLst>
            </xdr14:cNvPr>
            <xdr14:cNvContentPartPr/>
          </xdr14:nvContentPartPr>
          <xdr14:nvPr macro=""/>
          <xdr14:xfrm>
            <a:off x="8147160" y="1496700"/>
            <a:ext cx="5760" cy="57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A30BC880-8D51-4C9A-ACBE-29D9713D7F5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39960" y="1495006"/>
              <a:ext cx="18720" cy="880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646211</xdr:colOff>
      <xdr:row>31</xdr:row>
      <xdr:rowOff>56684</xdr:rowOff>
    </xdr:from>
    <xdr:to>
      <xdr:col>4</xdr:col>
      <xdr:colOff>47941</xdr:colOff>
      <xdr:row>31</xdr:row>
      <xdr:rowOff>159003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3E0F4B85-B768-44FE-943F-91792BC52FC8}"/>
                </a:ext>
              </a:extLst>
            </xdr14:cNvPr>
            <xdr14:cNvContentPartPr/>
          </xdr14:nvContentPartPr>
          <xdr14:nvPr macro=""/>
          <xdr14:xfrm>
            <a:off x="6089749" y="5871697"/>
            <a:ext cx="54192" cy="102319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3E0F4B85-B768-44FE-943F-91792BC52FC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088329" y="5869896"/>
              <a:ext cx="56558" cy="10592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75469</xdr:colOff>
      <xdr:row>33</xdr:row>
      <xdr:rowOff>79214</xdr:rowOff>
    </xdr:from>
    <xdr:to>
      <xdr:col>4</xdr:col>
      <xdr:colOff>92029</xdr:colOff>
      <xdr:row>33</xdr:row>
      <xdr:rowOff>84974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B6C7168-288E-4E72-960E-5472531FB9C6}"/>
                </a:ext>
              </a:extLst>
            </xdr14:cNvPr>
            <xdr14:cNvContentPartPr/>
          </xdr14:nvContentPartPr>
          <xdr14:nvPr macro=""/>
          <xdr14:xfrm>
            <a:off x="6171469" y="6256177"/>
            <a:ext cx="16560" cy="57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2B6C7168-288E-4E72-960E-5472531FB9C6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169309" y="6254017"/>
              <a:ext cx="20520" cy="9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166549</xdr:colOff>
      <xdr:row>33</xdr:row>
      <xdr:rowOff>169574</xdr:rowOff>
    </xdr:from>
    <xdr:to>
      <xdr:col>4</xdr:col>
      <xdr:colOff>176629</xdr:colOff>
      <xdr:row>34</xdr:row>
      <xdr:rowOff>119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BBFDFD8-A2C3-4E04-A42B-B965D2B15199}"/>
                </a:ext>
              </a:extLst>
            </xdr14:cNvPr>
            <xdr14:cNvContentPartPr/>
          </xdr14:nvContentPartPr>
          <xdr14:nvPr macro=""/>
          <xdr14:xfrm>
            <a:off x="6262549" y="6346537"/>
            <a:ext cx="10080" cy="1152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7BBFDFD8-A2C3-4E04-A42B-B965D2B15199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260749" y="6345726"/>
              <a:ext cx="13320" cy="129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776160</xdr:colOff>
      <xdr:row>68</xdr:row>
      <xdr:rowOff>104745</xdr:rowOff>
    </xdr:from>
    <xdr:to>
      <xdr:col>0</xdr:col>
      <xdr:colOff>781020</xdr:colOff>
      <xdr:row>68</xdr:row>
      <xdr:rowOff>104925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6EBAD0E-515B-4473-A1FB-07272A30D76D}"/>
                </a:ext>
              </a:extLst>
            </xdr14:cNvPr>
            <xdr14:cNvContentPartPr/>
          </xdr14:nvContentPartPr>
          <xdr14:nvPr macro=""/>
          <xdr14:xfrm>
            <a:off x="776160" y="13582620"/>
            <a:ext cx="4860" cy="18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16EBAD0E-515B-4473-A1FB-07272A30D76D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776160" y="13582620"/>
              <a:ext cx="4860" cy="1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585750</xdr:colOff>
      <xdr:row>65</xdr:row>
      <xdr:rowOff>90412</xdr:rowOff>
    </xdr:from>
    <xdr:to>
      <xdr:col>3</xdr:col>
      <xdr:colOff>285772</xdr:colOff>
      <xdr:row>66</xdr:row>
      <xdr:rowOff>90630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E7625D4-A11D-43F4-9FB8-AFDEEDD75C41}"/>
                </a:ext>
              </a:extLst>
            </xdr14:cNvPr>
            <xdr14:cNvContentPartPr/>
          </xdr14:nvContentPartPr>
          <xdr14:nvPr macro=""/>
          <xdr14:xfrm>
            <a:off x="5405400" y="12982500"/>
            <a:ext cx="381060" cy="19548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CE7625D4-A11D-43F4-9FB8-AFDEEDD75C4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5402884" y="12979266"/>
              <a:ext cx="386093" cy="201229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18</xdr:col>
      <xdr:colOff>259080</xdr:colOff>
      <xdr:row>41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65380-F9CE-4F30-BE11-73B638356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1266825"/>
          <a:ext cx="8679180" cy="6301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152401</xdr:colOff>
      <xdr:row>24</xdr:row>
      <xdr:rowOff>28575</xdr:rowOff>
    </xdr:from>
    <xdr:to>
      <xdr:col>13</xdr:col>
      <xdr:colOff>195263</xdr:colOff>
      <xdr:row>49</xdr:row>
      <xdr:rowOff>142875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41AAD6-45CB-48DD-BB97-CE3E8D91F80D}"/>
            </a:ext>
          </a:extLst>
        </xdr:cNvPr>
        <xdr:cNvCxnSpPr/>
      </xdr:nvCxnSpPr>
      <xdr:spPr>
        <a:xfrm>
          <a:off x="8572501" y="4414838"/>
          <a:ext cx="42862" cy="4638675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absoluteAnchor>
    <xdr:pos x="995362" y="619125"/>
    <xdr:ext cx="8662147" cy="62865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BE4575-4DCC-4D85-A7C4-BF46C4F1C2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0.78732</cdr:x>
      <cdr:y>0.13788</cdr:y>
    </cdr:from>
    <cdr:to>
      <cdr:x>0.79036</cdr:x>
      <cdr:y>0.82039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937DA5F-213C-40C6-903E-535E1DFC22EE}"/>
            </a:ext>
          </a:extLst>
        </cdr:cNvPr>
        <cdr:cNvCxnSpPr/>
      </cdr:nvCxnSpPr>
      <cdr:spPr>
        <a:xfrm xmlns:a="http://schemas.openxmlformats.org/drawingml/2006/main">
          <a:off x="6819900" y="866775"/>
          <a:ext cx="26334" cy="4290580"/>
        </a:xfrm>
        <a:prstGeom xmlns:a="http://schemas.openxmlformats.org/drawingml/2006/main" prst="line">
          <a:avLst/>
        </a:prstGeom>
        <a:ln xmlns:a="http://schemas.openxmlformats.org/drawingml/2006/main" w="28575">
          <a:prstDash val="dashDot"/>
        </a:ln>
      </cdr:spPr>
      <cdr:style>
        <a:lnRef xmlns:a="http://schemas.openxmlformats.org/drawingml/2006/main" idx="3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0.17705</cdr:x>
      <cdr:y>0.43411</cdr:y>
    </cdr:from>
    <cdr:to>
      <cdr:x>0.73739</cdr:x>
      <cdr:y>0.48485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700E136-5527-4936-B5F6-82613C09EBC9}"/>
            </a:ext>
          </a:extLst>
        </cdr:cNvPr>
        <cdr:cNvSpPr txBox="1"/>
      </cdr:nvSpPr>
      <cdr:spPr>
        <a:xfrm xmlns:a="http://schemas.openxmlformats.org/drawingml/2006/main">
          <a:off x="1533638" y="2729005"/>
          <a:ext cx="4853714" cy="318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Repunte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Deuda (externa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e interna incluidos los déficts actuariales del IESS)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0.73998</cdr:x>
      <cdr:y>0.41061</cdr:y>
    </cdr:from>
    <cdr:to>
      <cdr:x>0.84835</cdr:x>
      <cdr:y>0.43939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DA3BE3FA-E744-4F9E-BF00-F77DDB1955D5}"/>
            </a:ext>
          </a:extLst>
        </cdr:cNvPr>
        <cdr:cNvCxnSpPr/>
      </cdr:nvCxnSpPr>
      <cdr:spPr>
        <a:xfrm xmlns:a="http://schemas.openxmlformats.org/drawingml/2006/main" flipV="1">
          <a:off x="6409816" y="2581275"/>
          <a:ext cx="938722" cy="18095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0.52233</cdr:x>
      <cdr:y>0.16495</cdr:y>
    </cdr:from>
    <cdr:to>
      <cdr:x>0.8009</cdr:x>
      <cdr:y>0.21931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881BDEA-5CA2-4B58-BD4B-6FB4B1F56389}"/>
            </a:ext>
          </a:extLst>
        </cdr:cNvPr>
        <cdr:cNvSpPr txBox="1"/>
      </cdr:nvSpPr>
      <cdr:spPr>
        <a:xfrm xmlns:a="http://schemas.openxmlformats.org/drawingml/2006/main">
          <a:off x="4524542" y="1036940"/>
          <a:ext cx="2413014" cy="34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Aumento del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stock de capital fijo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0.7087</cdr:x>
      <cdr:y>0.20758</cdr:y>
    </cdr:from>
    <cdr:to>
      <cdr:x>0.8434</cdr:x>
      <cdr:y>0.29318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E0F41D7E-F0E7-4B83-A791-41A5BD91CE64}"/>
            </a:ext>
          </a:extLst>
        </cdr:cNvPr>
        <cdr:cNvCxnSpPr/>
      </cdr:nvCxnSpPr>
      <cdr:spPr>
        <a:xfrm xmlns:a="http://schemas.openxmlformats.org/drawingml/2006/main">
          <a:off x="6138863" y="1304925"/>
          <a:ext cx="1166813" cy="5381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371476</xdr:colOff>
      <xdr:row>4</xdr:row>
      <xdr:rowOff>61913</xdr:rowOff>
    </xdr:from>
    <xdr:to>
      <xdr:col>15</xdr:col>
      <xdr:colOff>457201</xdr:colOff>
      <xdr:row>29</xdr:row>
      <xdr:rowOff>90488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09A3A78-04C3-4993-99BB-16E7C2817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166560</xdr:colOff>
      <xdr:row>6</xdr:row>
      <xdr:rowOff>61822</xdr:rowOff>
    </xdr:from>
    <xdr:to>
      <xdr:col>5</xdr:col>
      <xdr:colOff>519180</xdr:colOff>
      <xdr:row>7</xdr:row>
      <xdr:rowOff>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3C26BC8-D277-4F0C-B446-3D04B4A72778}"/>
                </a:ext>
              </a:extLst>
            </xdr14:cNvPr>
            <xdr14:cNvContentPartPr/>
          </xdr14:nvContentPartPr>
          <xdr14:nvPr macro=""/>
          <xdr14:xfrm>
            <a:off x="3405060" y="1314360"/>
            <a:ext cx="352620" cy="1191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23C26BC8-D277-4F0C-B446-3D04B4A72778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400382" y="1309680"/>
              <a:ext cx="361975" cy="128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inia/Documents/Research%20Paper%202014/Patrimonio/PROYECTO%20de%20libro/MI%20ART&#205;CULO/Estad&#237;sticas/Balance/Balance%205%20Government%20stake%20VALORE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nia%20Fierro-Renoy/Documents/Research%20Paper%202014/Patrimonio/PROYECTO%20de%20libro/Petroleo%20info/Rservas%20Gas%20y%20Crudo/Datos%20de%20petroleo%20y%20crudo%20para%20el%20bal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inia/Documents/Research%20Paper%202014/Patrimonio/PROYECTO%20de%20libro/MI%20ART&#205;CULO/Estad&#237;sticas/Reglas%20fiscales/Escenarios%20de%20Sostenibilidad%20con%20Base%20OperSPNF_PIB_1983_2015_B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inia/Documents/Research%20Paper%202014/Patrimonio/PROYECTO%20de%20libro/MI%20ART&#205;CULO/Estad&#237;sticas/Balance/Balance%203%20Government%20stake%20VALORE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Past"/>
      <sheetName val="Balance"/>
      <sheetName val="Anexo 1"/>
      <sheetName val="Weath 1980=100"/>
      <sheetName val="Index &amp; Wealth in %PIB"/>
      <sheetName val="Graph Var Riqueza en % PIB"/>
      <sheetName val="Graph Riqueza Neta"/>
      <sheetName val="Trend Indices Activos y Pasivos"/>
      <sheetName val="Trend Activos y Pasivos"/>
      <sheetName val="Deuda Externa e Interna"/>
      <sheetName val="IESS"/>
      <sheetName val="Crudo"/>
      <sheetName val="Fondos Petroleros"/>
      <sheetName val="Minería"/>
      <sheetName val="Brecha Caminos y Elect"/>
      <sheetName val="STOCK de K corrientes"/>
      <sheetName val="STOCK de K constantes"/>
      <sheetName val="Brecha ambiental"/>
      <sheetName val="Graph Deuda"/>
      <sheetName val="Graph Deuda %PIB"/>
      <sheetName val="Gasto Social"/>
    </sheetNames>
    <sheetDataSet>
      <sheetData sheetId="0" refreshError="1"/>
      <sheetData sheetId="1" refreshError="1"/>
      <sheetData sheetId="2">
        <row r="4">
          <cell r="E4">
            <v>1972</v>
          </cell>
          <cell r="F4">
            <v>1973</v>
          </cell>
          <cell r="G4">
            <v>1974</v>
          </cell>
          <cell r="H4">
            <v>1975</v>
          </cell>
          <cell r="I4">
            <v>1976</v>
          </cell>
          <cell r="J4">
            <v>1977</v>
          </cell>
          <cell r="K4">
            <v>1978</v>
          </cell>
          <cell r="L4">
            <v>1979</v>
          </cell>
          <cell r="M4">
            <v>1980</v>
          </cell>
          <cell r="N4">
            <v>1981</v>
          </cell>
          <cell r="O4">
            <v>1982</v>
          </cell>
          <cell r="P4">
            <v>1983</v>
          </cell>
          <cell r="Q4">
            <v>1984</v>
          </cell>
          <cell r="R4">
            <v>1985</v>
          </cell>
          <cell r="S4">
            <v>1986</v>
          </cell>
          <cell r="T4">
            <v>1987</v>
          </cell>
          <cell r="U4">
            <v>1988</v>
          </cell>
          <cell r="V4">
            <v>1989</v>
          </cell>
          <cell r="W4">
            <v>1990</v>
          </cell>
          <cell r="X4">
            <v>1991</v>
          </cell>
          <cell r="Y4">
            <v>1992</v>
          </cell>
          <cell r="Z4">
            <v>1993</v>
          </cell>
          <cell r="AA4">
            <v>1994</v>
          </cell>
          <cell r="AB4">
            <v>1995</v>
          </cell>
          <cell r="AC4">
            <v>1996</v>
          </cell>
          <cell r="AD4">
            <v>1997</v>
          </cell>
          <cell r="AE4">
            <v>1998</v>
          </cell>
          <cell r="AF4">
            <v>1999</v>
          </cell>
          <cell r="AG4">
            <v>2000</v>
          </cell>
          <cell r="AH4">
            <v>2001</v>
          </cell>
          <cell r="AI4">
            <v>2002</v>
          </cell>
          <cell r="AJ4">
            <v>2003</v>
          </cell>
          <cell r="AK4">
            <v>2004</v>
          </cell>
          <cell r="AL4">
            <v>2005</v>
          </cell>
          <cell r="AM4">
            <v>2006</v>
          </cell>
          <cell r="AN4">
            <v>2007</v>
          </cell>
          <cell r="AO4">
            <v>2008</v>
          </cell>
          <cell r="AP4">
            <v>2009</v>
          </cell>
          <cell r="AQ4">
            <v>2010</v>
          </cell>
          <cell r="AR4">
            <v>2011</v>
          </cell>
          <cell r="AS4">
            <v>2012</v>
          </cell>
          <cell r="AT4">
            <v>2013</v>
          </cell>
          <cell r="AU4">
            <v>2014</v>
          </cell>
          <cell r="AV4">
            <v>2015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106.40000000000003</v>
          </cell>
          <cell r="AL44">
            <v>313.49999999999994</v>
          </cell>
          <cell r="AM44">
            <v>1341.2</v>
          </cell>
          <cell r="AN44">
            <v>1398.1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</row>
        <row r="70">
          <cell r="E70">
            <v>100</v>
          </cell>
          <cell r="F70">
            <v>99.603757616328522</v>
          </cell>
          <cell r="G70">
            <v>99.093433448744477</v>
          </cell>
          <cell r="H70">
            <v>98.840898067216486</v>
          </cell>
          <cell r="I70">
            <v>98.674401087593239</v>
          </cell>
          <cell r="J70">
            <v>98.117740531673164</v>
          </cell>
          <cell r="K70">
            <v>97.660267846885645</v>
          </cell>
          <cell r="L70">
            <v>97.056321447101766</v>
          </cell>
          <cell r="M70">
            <v>96.49670885153111</v>
          </cell>
          <cell r="N70">
            <v>96.032834780977822</v>
          </cell>
          <cell r="O70">
            <v>95.720562398204507</v>
          </cell>
          <cell r="P70">
            <v>94.853508735040066</v>
          </cell>
          <cell r="Q70">
            <v>94.10813994911517</v>
          </cell>
          <cell r="R70">
            <v>93.60471727037465</v>
          </cell>
          <cell r="S70">
            <v>93.004082173956419</v>
          </cell>
          <cell r="T70">
            <v>92.376935157513799</v>
          </cell>
          <cell r="U70">
            <v>91.680535323491824</v>
          </cell>
          <cell r="V70">
            <v>91.019770225430051</v>
          </cell>
          <cell r="W70">
            <v>90.355574820161422</v>
          </cell>
          <cell r="X70">
            <v>89.584283391541831</v>
          </cell>
          <cell r="Y70">
            <v>88.72359094239944</v>
          </cell>
          <cell r="Z70">
            <v>87.771265969688201</v>
          </cell>
          <cell r="AA70">
            <v>86.912536099701853</v>
          </cell>
          <cell r="AB70">
            <v>86.589245596628274</v>
          </cell>
          <cell r="AC70">
            <v>85.837601211471465</v>
          </cell>
          <cell r="AD70">
            <v>85.214977640356494</v>
          </cell>
          <cell r="AE70">
            <v>84.083933829950269</v>
          </cell>
          <cell r="AF70">
            <v>83.15784202042876</v>
          </cell>
          <cell r="AG70">
            <v>82.763144569971558</v>
          </cell>
          <cell r="AH70">
            <v>81.90959110477732</v>
          </cell>
          <cell r="AI70">
            <v>80.931965085818973</v>
          </cell>
          <cell r="AJ70">
            <v>79.871208598427017</v>
          </cell>
          <cell r="AK70">
            <v>78.91441341400062</v>
          </cell>
          <cell r="AL70">
            <v>78.079138350545207</v>
          </cell>
          <cell r="AM70">
            <v>77.236393505154624</v>
          </cell>
          <cell r="AN70">
            <v>76.609549985805799</v>
          </cell>
          <cell r="AO70">
            <v>75.423434760756678</v>
          </cell>
          <cell r="AP70">
            <v>76.395364843542367</v>
          </cell>
          <cell r="AQ70">
            <v>75.415612933990701</v>
          </cell>
          <cell r="AR70">
            <v>75.624099851567578</v>
          </cell>
          <cell r="AS70">
            <v>74.963393915833848</v>
          </cell>
          <cell r="AT70">
            <v>74.246124157853018</v>
          </cell>
          <cell r="AU70">
            <v>71.837277015300344</v>
          </cell>
          <cell r="AV70">
            <v>68.941295591646096</v>
          </cell>
        </row>
        <row r="75">
          <cell r="A75" t="str">
            <v>Activos (índice 1972=100)</v>
          </cell>
          <cell r="E75">
            <v>100</v>
          </cell>
          <cell r="F75">
            <v>99.585467795271626</v>
          </cell>
          <cell r="G75">
            <v>99.252547355367682</v>
          </cell>
          <cell r="H75">
            <v>99.093805212030091</v>
          </cell>
          <cell r="I75">
            <v>98.834153926329961</v>
          </cell>
          <cell r="J75">
            <v>98.596570356668963</v>
          </cell>
          <cell r="K75">
            <v>98.357200196475318</v>
          </cell>
          <cell r="L75">
            <v>98.046302915922595</v>
          </cell>
          <cell r="M75">
            <v>97.884350167821069</v>
          </cell>
          <cell r="N75">
            <v>97.813974547793208</v>
          </cell>
          <cell r="O75">
            <v>97.758554808857951</v>
          </cell>
          <cell r="P75">
            <v>97.351768793262593</v>
          </cell>
          <cell r="Q75">
            <v>96.885532347865649</v>
          </cell>
          <cell r="R75">
            <v>96.453055840543982</v>
          </cell>
          <cell r="S75">
            <v>96.045526384304665</v>
          </cell>
          <cell r="T75">
            <v>95.830542365172775</v>
          </cell>
          <cell r="U75">
            <v>95.303148984366118</v>
          </cell>
          <cell r="V75">
            <v>94.813655015590996</v>
          </cell>
          <cell r="W75">
            <v>94.350501073594586</v>
          </cell>
          <cell r="X75">
            <v>93.93777039330223</v>
          </cell>
          <cell r="Y75">
            <v>93.452850380315027</v>
          </cell>
          <cell r="Z75">
            <v>92.91263917843618</v>
          </cell>
          <cell r="AA75">
            <v>92.299806510875484</v>
          </cell>
          <cell r="AB75">
            <v>91.748604185586231</v>
          </cell>
          <cell r="AC75">
            <v>91.131486472006046</v>
          </cell>
          <cell r="AD75">
            <v>90.459777545324499</v>
          </cell>
          <cell r="AE75">
            <v>89.952360397448274</v>
          </cell>
          <cell r="AF75">
            <v>89.233081128466054</v>
          </cell>
          <cell r="AG75">
            <v>88.178848032927277</v>
          </cell>
          <cell r="AH75">
            <v>87.687795790654221</v>
          </cell>
          <cell r="AI75">
            <v>86.969724833247241</v>
          </cell>
          <cell r="AJ75">
            <v>86.43454086476136</v>
          </cell>
          <cell r="AK75">
            <v>85.296788996995176</v>
          </cell>
          <cell r="AL75">
            <v>84.579072770896772</v>
          </cell>
          <cell r="AM75">
            <v>83.512087107920991</v>
          </cell>
          <cell r="AN75">
            <v>83.136237335121095</v>
          </cell>
          <cell r="AO75">
            <v>82.096757015909262</v>
          </cell>
          <cell r="AP75">
            <v>82.305984666182496</v>
          </cell>
          <cell r="AQ75">
            <v>82.633979814380069</v>
          </cell>
          <cell r="AR75">
            <v>83.69001761033384</v>
          </cell>
          <cell r="AS75">
            <v>84.495178183840309</v>
          </cell>
          <cell r="AT75">
            <v>85.762160171633724</v>
          </cell>
          <cell r="AU75">
            <v>86.926087649874546</v>
          </cell>
          <cell r="AV75">
            <v>87.487978555069105</v>
          </cell>
        </row>
        <row r="76">
          <cell r="A76" t="str">
            <v>Pasivos (índice 1972=100)</v>
          </cell>
          <cell r="E76">
            <v>100</v>
          </cell>
          <cell r="F76">
            <v>98.871402849849176</v>
          </cell>
          <cell r="G76">
            <v>105.46461814027867</v>
          </cell>
          <cell r="H76">
            <v>108.96771956014805</v>
          </cell>
          <cell r="I76">
            <v>105.07116968054065</v>
          </cell>
          <cell r="J76">
            <v>117.29088080336385</v>
          </cell>
          <cell r="K76">
            <v>125.56659489883751</v>
          </cell>
          <cell r="L76">
            <v>136.69682121806466</v>
          </cell>
          <cell r="M76">
            <v>152.06016838384858</v>
          </cell>
          <cell r="N76">
            <v>167.35262483987151</v>
          </cell>
          <cell r="O76">
            <v>177.32515827408116</v>
          </cell>
          <cell r="P76">
            <v>194.88798451541288</v>
          </cell>
          <cell r="Q76">
            <v>205.31953754999967</v>
          </cell>
          <cell r="R76">
            <v>207.65691723014587</v>
          </cell>
          <cell r="S76">
            <v>214.78855220783387</v>
          </cell>
          <cell r="T76">
            <v>230.66509512404915</v>
          </cell>
          <cell r="U76">
            <v>236.7359939526506</v>
          </cell>
          <cell r="V76">
            <v>242.93320890278719</v>
          </cell>
          <cell r="W76">
            <v>250.31904708884275</v>
          </cell>
          <cell r="X76">
            <v>263.90512265101319</v>
          </cell>
          <cell r="Y76">
            <v>278.09098171670485</v>
          </cell>
          <cell r="Z76">
            <v>293.64037556682194</v>
          </cell>
          <cell r="AA76">
            <v>302.62777747144844</v>
          </cell>
          <cell r="AB76">
            <v>293.17851964385346</v>
          </cell>
          <cell r="AC76">
            <v>297.81354628413806</v>
          </cell>
          <cell r="AD76">
            <v>295.2254636742681</v>
          </cell>
          <cell r="AE76">
            <v>319.06546563770968</v>
          </cell>
          <cell r="AF76">
            <v>326.42049092389021</v>
          </cell>
          <cell r="AG76">
            <v>299.61689248770188</v>
          </cell>
          <cell r="AH76">
            <v>313.27848915081955</v>
          </cell>
          <cell r="AI76">
            <v>322.69387823570412</v>
          </cell>
          <cell r="AJ76">
            <v>342.67791700103021</v>
          </cell>
          <cell r="AK76">
            <v>334.47531612184849</v>
          </cell>
          <cell r="AL76">
            <v>338.34729186266901</v>
          </cell>
          <cell r="AM76">
            <v>328.52557280605987</v>
          </cell>
          <cell r="AN76">
            <v>337.94893513999449</v>
          </cell>
          <cell r="AO76">
            <v>342.63432472016342</v>
          </cell>
          <cell r="AP76">
            <v>313.06638455938372</v>
          </cell>
          <cell r="AQ76">
            <v>364.450993575631</v>
          </cell>
          <cell r="AR76">
            <v>398.59682321962862</v>
          </cell>
          <cell r="AS76">
            <v>456.63184326855344</v>
          </cell>
          <cell r="AT76">
            <v>535.36730404257435</v>
          </cell>
          <cell r="AU76">
            <v>676.01827771258343</v>
          </cell>
          <cell r="AV76">
            <v>811.58123878107062</v>
          </cell>
        </row>
      </sheetData>
      <sheetData sheetId="3">
        <row r="4">
          <cell r="B4">
            <v>1972</v>
          </cell>
          <cell r="C4">
            <v>1973</v>
          </cell>
          <cell r="D4">
            <v>1974</v>
          </cell>
          <cell r="E4">
            <v>1975</v>
          </cell>
          <cell r="F4">
            <v>1976</v>
          </cell>
          <cell r="G4">
            <v>1977</v>
          </cell>
          <cell r="H4">
            <v>1978</v>
          </cell>
          <cell r="I4">
            <v>1979</v>
          </cell>
          <cell r="J4">
            <v>1980</v>
          </cell>
          <cell r="K4">
            <v>1981</v>
          </cell>
          <cell r="L4">
            <v>1982</v>
          </cell>
          <cell r="M4">
            <v>1983</v>
          </cell>
          <cell r="N4">
            <v>1984</v>
          </cell>
          <cell r="O4">
            <v>1985</v>
          </cell>
          <cell r="P4">
            <v>1986</v>
          </cell>
          <cell r="Q4">
            <v>1987</v>
          </cell>
          <cell r="R4">
            <v>1988</v>
          </cell>
          <cell r="S4">
            <v>1989</v>
          </cell>
          <cell r="T4">
            <v>1990</v>
          </cell>
          <cell r="U4">
            <v>1991</v>
          </cell>
          <cell r="V4">
            <v>1992</v>
          </cell>
          <cell r="W4">
            <v>1993</v>
          </cell>
          <cell r="X4">
            <v>1994</v>
          </cell>
          <cell r="Y4">
            <v>1995</v>
          </cell>
          <cell r="Z4">
            <v>1996</v>
          </cell>
          <cell r="AA4">
            <v>1997</v>
          </cell>
          <cell r="AB4">
            <v>1998</v>
          </cell>
          <cell r="AC4">
            <v>1999</v>
          </cell>
          <cell r="AD4">
            <v>2000</v>
          </cell>
          <cell r="AE4">
            <v>2001</v>
          </cell>
          <cell r="AF4">
            <v>2002</v>
          </cell>
          <cell r="AG4">
            <v>2003</v>
          </cell>
          <cell r="AH4">
            <v>2004</v>
          </cell>
          <cell r="AI4">
            <v>2005</v>
          </cell>
          <cell r="AJ4">
            <v>2006</v>
          </cell>
          <cell r="AK4">
            <v>2007</v>
          </cell>
          <cell r="AL4">
            <v>2008</v>
          </cell>
          <cell r="AM4">
            <v>2009</v>
          </cell>
          <cell r="AN4">
            <v>2010</v>
          </cell>
          <cell r="AO4">
            <v>2011</v>
          </cell>
          <cell r="AP4">
            <v>2012</v>
          </cell>
          <cell r="AQ4">
            <v>2013</v>
          </cell>
          <cell r="AR4">
            <v>2014</v>
          </cell>
          <cell r="AS4">
            <v>2015</v>
          </cell>
        </row>
        <row r="31">
          <cell r="B31">
            <v>100</v>
          </cell>
          <cell r="C31">
            <v>99.608582253871191</v>
          </cell>
          <cell r="D31">
            <v>99.106962617171462</v>
          </cell>
          <cell r="E31">
            <v>98.942989491872453</v>
          </cell>
          <cell r="F31">
            <v>98.802884815573435</v>
          </cell>
          <cell r="G31">
            <v>98.279148799561327</v>
          </cell>
          <cell r="H31">
            <v>97.87215351035627</v>
          </cell>
          <cell r="I31">
            <v>97.289300056153181</v>
          </cell>
          <cell r="J31">
            <v>96.789849017801458</v>
          </cell>
          <cell r="K31">
            <v>96.438556172325292</v>
          </cell>
          <cell r="L31">
            <v>96.247494953988678</v>
          </cell>
          <cell r="M31">
            <v>95.33689674540588</v>
          </cell>
          <cell r="N31">
            <v>94.529645117545911</v>
          </cell>
          <cell r="O31">
            <v>94.020204814235825</v>
          </cell>
          <cell r="P31">
            <v>93.425954241272947</v>
          </cell>
          <cell r="Q31">
            <v>92.755905242541871</v>
          </cell>
          <cell r="R31">
            <v>92.026664720543707</v>
          </cell>
          <cell r="S31">
            <v>91.343822169355363</v>
          </cell>
          <cell r="T31">
            <v>90.703644323780225</v>
          </cell>
          <cell r="U31">
            <v>89.97243872117879</v>
          </cell>
          <cell r="V31">
            <v>89.165236905994021</v>
          </cell>
          <cell r="W31">
            <v>88.245469112263237</v>
          </cell>
          <cell r="X31">
            <v>87.411264381102299</v>
          </cell>
          <cell r="Y31">
            <v>87.217495788204943</v>
          </cell>
          <cell r="Z31">
            <v>86.519471092421441</v>
          </cell>
          <cell r="AA31">
            <v>85.9206263676936</v>
          </cell>
          <cell r="AB31">
            <v>84.885654627527401</v>
          </cell>
          <cell r="AC31">
            <v>83.954566222179736</v>
          </cell>
          <cell r="AD31">
            <v>83.372237136746591</v>
          </cell>
          <cell r="AE31">
            <v>82.694010702525574</v>
          </cell>
          <cell r="AF31">
            <v>81.879925032277512</v>
          </cell>
          <cell r="AG31">
            <v>80.95946610322332</v>
          </cell>
          <cell r="AH31">
            <v>79.732404275943168</v>
          </cell>
          <cell r="AI31">
            <v>79.012202306587085</v>
          </cell>
          <cell r="AJ31">
            <v>78.296903951347829</v>
          </cell>
          <cell r="AK31">
            <v>77.780659517954092</v>
          </cell>
          <cell r="AL31">
            <v>76.815375217013283</v>
          </cell>
          <cell r="AM31">
            <v>77.880554722313519</v>
          </cell>
          <cell r="AN31">
            <v>77.420733188460417</v>
          </cell>
          <cell r="AO31">
            <v>77.912087915746312</v>
          </cell>
          <cell r="AP31">
            <v>77.503230788357229</v>
          </cell>
          <cell r="AQ31">
            <v>76.985547484098447</v>
          </cell>
          <cell r="AR31">
            <v>74.756041016523469</v>
          </cell>
          <cell r="AS31">
            <v>73.844921826084402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as, X, C domestico"/>
      <sheetName val="Datos para el Balance "/>
      <sheetName val="BCE 85 años, IEM-411 e IEM-412"/>
      <sheetName val="Graph Reservas de crudo"/>
      <sheetName val="Herrera y López"/>
      <sheetName val="Graph Reser en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1">
          <cell r="D51">
            <v>8273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M-21-e"/>
      <sheetName val="PIB"/>
      <sheetName val="Operaciones del SPNF"/>
      <sheetName val="Espacio fiscal"/>
      <sheetName val="Wealth &amp; Primary Deficit"/>
      <sheetName val="Graph Primario y Prim NO petro"/>
      <sheetName val="Graph Primario No Petro "/>
      <sheetName val="Graph Primario NoPet con FNKF"/>
      <sheetName val="Escenario Tasas de interés"/>
      <sheetName val="Escenario Tasas de Crecimiento"/>
      <sheetName val="Escenarios Enfoque Estandar"/>
      <sheetName val="3D Graph Enfoque Estándar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C3">
            <v>1983</v>
          </cell>
          <cell r="D3">
            <v>1984</v>
          </cell>
          <cell r="E3">
            <v>1985</v>
          </cell>
          <cell r="F3">
            <v>1986</v>
          </cell>
          <cell r="G3">
            <v>1987</v>
          </cell>
          <cell r="H3">
            <v>1988</v>
          </cell>
          <cell r="I3">
            <v>1989</v>
          </cell>
          <cell r="J3">
            <v>1990</v>
          </cell>
          <cell r="K3">
            <v>1991</v>
          </cell>
          <cell r="L3">
            <v>1992</v>
          </cell>
          <cell r="M3">
            <v>1993</v>
          </cell>
          <cell r="N3">
            <v>1994</v>
          </cell>
          <cell r="O3">
            <v>1995</v>
          </cell>
          <cell r="P3">
            <v>1996</v>
          </cell>
          <cell r="Q3">
            <v>1997</v>
          </cell>
          <cell r="R3">
            <v>1998</v>
          </cell>
          <cell r="S3">
            <v>1999</v>
          </cell>
          <cell r="T3">
            <v>2000</v>
          </cell>
          <cell r="U3">
            <v>2001</v>
          </cell>
          <cell r="V3">
            <v>2002</v>
          </cell>
          <cell r="W3">
            <v>2003</v>
          </cell>
          <cell r="X3">
            <v>2004</v>
          </cell>
          <cell r="Y3">
            <v>2005</v>
          </cell>
          <cell r="Z3">
            <v>2006</v>
          </cell>
          <cell r="AA3">
            <v>2007</v>
          </cell>
          <cell r="AB3">
            <v>2008</v>
          </cell>
          <cell r="AC3">
            <v>2009</v>
          </cell>
          <cell r="AD3">
            <v>2010</v>
          </cell>
          <cell r="AE3">
            <v>2011</v>
          </cell>
          <cell r="AF3">
            <v>2012</v>
          </cell>
          <cell r="AG3">
            <v>2013</v>
          </cell>
          <cell r="AH3">
            <v>2014</v>
          </cell>
          <cell r="AI3">
            <v>2015</v>
          </cell>
        </row>
        <row r="6">
          <cell r="A6" t="str">
            <v xml:space="preserve">Espacio Fiscal </v>
          </cell>
          <cell r="C6">
            <v>0.26420712484138775</v>
          </cell>
          <cell r="D6">
            <v>0.18894427968882055</v>
          </cell>
          <cell r="E6">
            <v>4.1806134986390351</v>
          </cell>
          <cell r="F6">
            <v>-2.0198619729224387</v>
          </cell>
          <cell r="G6">
            <v>-6.0647217828194453</v>
          </cell>
          <cell r="H6">
            <v>-0.47277548727494478</v>
          </cell>
          <cell r="I6">
            <v>4.3514099828629025</v>
          </cell>
          <cell r="J6">
            <v>5.446662306170051</v>
          </cell>
          <cell r="K6">
            <v>3.7517261174167849</v>
          </cell>
          <cell r="L6">
            <v>2.1748137278216637</v>
          </cell>
          <cell r="M6">
            <v>1.9917886981525994</v>
          </cell>
          <cell r="N6">
            <v>1.8015899576782899</v>
          </cell>
          <cell r="O6">
            <v>1.0416996739757014</v>
          </cell>
          <cell r="P6">
            <v>-0.50019329875618257</v>
          </cell>
          <cell r="Q6">
            <v>0.45991362302694672</v>
          </cell>
          <cell r="R6">
            <v>-2.5230929379319189</v>
          </cell>
          <cell r="S6">
            <v>0.56398768632146234</v>
          </cell>
          <cell r="T6">
            <v>6.2581913442046684</v>
          </cell>
          <cell r="U6">
            <v>3.1188134876245743</v>
          </cell>
          <cell r="V6">
            <v>2.6120945071259842</v>
          </cell>
          <cell r="W6">
            <v>2.8831654210091151</v>
          </cell>
          <cell r="X6">
            <v>2.9334457534541278</v>
          </cell>
          <cell r="Y6">
            <v>1.3041983626109017</v>
          </cell>
          <cell r="Z6">
            <v>3.8177570334290514</v>
          </cell>
          <cell r="AA6">
            <v>2.424644111695327</v>
          </cell>
          <cell r="AB6">
            <v>0.25241417902095642</v>
          </cell>
          <cell r="AC6">
            <v>-5.2194644483316264</v>
          </cell>
          <cell r="AD6">
            <v>-3.2</v>
          </cell>
          <cell r="AE6">
            <v>-1.0933888308524617</v>
          </cell>
          <cell r="AF6">
            <v>-1.7955501065236605</v>
          </cell>
          <cell r="AG6">
            <v>-5.1497775775471348</v>
          </cell>
          <cell r="AH6">
            <v>-5.7944262718889785</v>
          </cell>
          <cell r="AI6">
            <v>-5.3143393739066793</v>
          </cell>
        </row>
      </sheetData>
      <sheetData sheetId="4">
        <row r="1">
          <cell r="M1">
            <v>1983</v>
          </cell>
          <cell r="N1">
            <v>1984</v>
          </cell>
          <cell r="O1">
            <v>1985</v>
          </cell>
          <cell r="P1">
            <v>1986</v>
          </cell>
          <cell r="Q1">
            <v>1987</v>
          </cell>
          <cell r="R1">
            <v>1988</v>
          </cell>
          <cell r="S1">
            <v>1989</v>
          </cell>
          <cell r="T1">
            <v>1990</v>
          </cell>
          <cell r="U1">
            <v>1991</v>
          </cell>
          <cell r="V1">
            <v>1992</v>
          </cell>
          <cell r="W1">
            <v>1993</v>
          </cell>
          <cell r="X1">
            <v>1994</v>
          </cell>
          <cell r="Y1">
            <v>1995</v>
          </cell>
          <cell r="Z1">
            <v>1996</v>
          </cell>
          <cell r="AA1">
            <v>1997</v>
          </cell>
          <cell r="AB1">
            <v>1998</v>
          </cell>
          <cell r="AC1">
            <v>1999</v>
          </cell>
          <cell r="AD1">
            <v>2000</v>
          </cell>
          <cell r="AE1">
            <v>2001</v>
          </cell>
          <cell r="AF1">
            <v>2002</v>
          </cell>
          <cell r="AG1">
            <v>2003</v>
          </cell>
          <cell r="AH1">
            <v>2004</v>
          </cell>
          <cell r="AI1">
            <v>2005</v>
          </cell>
          <cell r="AJ1">
            <v>2006</v>
          </cell>
          <cell r="AK1">
            <v>2007</v>
          </cell>
          <cell r="AL1">
            <v>2008</v>
          </cell>
          <cell r="AM1">
            <v>2009</v>
          </cell>
          <cell r="AN1">
            <v>2010</v>
          </cell>
          <cell r="AO1">
            <v>2011</v>
          </cell>
          <cell r="AP1">
            <v>2012</v>
          </cell>
          <cell r="AQ1">
            <v>2013</v>
          </cell>
          <cell r="AR1">
            <v>2014</v>
          </cell>
          <cell r="AS1">
            <v>2015</v>
          </cell>
        </row>
        <row r="2">
          <cell r="A2" t="str">
            <v>Índice de la Roqueza Neta, 1972=100</v>
          </cell>
          <cell r="M2">
            <v>94.853508735040066</v>
          </cell>
          <cell r="N2">
            <v>94.10813994911517</v>
          </cell>
          <cell r="O2">
            <v>93.60471727037465</v>
          </cell>
          <cell r="P2">
            <v>93.004082173956419</v>
          </cell>
          <cell r="Q2">
            <v>92.376935157513799</v>
          </cell>
          <cell r="R2">
            <v>91.680535323491824</v>
          </cell>
          <cell r="S2">
            <v>91.019770225430051</v>
          </cell>
          <cell r="T2">
            <v>90.355574820161422</v>
          </cell>
          <cell r="U2">
            <v>89.584283391541831</v>
          </cell>
          <cell r="V2">
            <v>88.72359094239944</v>
          </cell>
          <cell r="W2">
            <v>87.771265969688201</v>
          </cell>
          <cell r="X2">
            <v>86.912536099701853</v>
          </cell>
          <cell r="Y2">
            <v>86.589245596628274</v>
          </cell>
          <cell r="Z2">
            <v>85.837601211471465</v>
          </cell>
          <cell r="AA2">
            <v>85.214977640356494</v>
          </cell>
          <cell r="AB2">
            <v>84.083933829950269</v>
          </cell>
          <cell r="AC2">
            <v>83.15784202042876</v>
          </cell>
          <cell r="AD2">
            <v>82.763144569971558</v>
          </cell>
          <cell r="AE2">
            <v>81.90959110477732</v>
          </cell>
          <cell r="AF2">
            <v>80.931965085818973</v>
          </cell>
          <cell r="AG2">
            <v>79.871208598427017</v>
          </cell>
          <cell r="AH2">
            <v>78.91441341400062</v>
          </cell>
          <cell r="AI2">
            <v>78.079138350545207</v>
          </cell>
          <cell r="AJ2">
            <v>77.236393505154624</v>
          </cell>
          <cell r="AK2">
            <v>76.609549985805799</v>
          </cell>
          <cell r="AL2">
            <v>75.423434760756678</v>
          </cell>
          <cell r="AM2">
            <v>76.395364843542367</v>
          </cell>
          <cell r="AN2">
            <v>75.415612933990701</v>
          </cell>
          <cell r="AO2">
            <v>75.624099851567578</v>
          </cell>
          <cell r="AP2">
            <v>74.963393915833848</v>
          </cell>
          <cell r="AQ2">
            <v>74.246124157853018</v>
          </cell>
          <cell r="AR2">
            <v>71.837277015300344</v>
          </cell>
          <cell r="AS2">
            <v>68.941295591646096</v>
          </cell>
        </row>
        <row r="10">
          <cell r="A10" t="str">
            <v>Resultado Primario en % del PIB</v>
          </cell>
          <cell r="M10">
            <v>1.8642071248413878</v>
          </cell>
          <cell r="N10">
            <v>1.7889442796888206</v>
          </cell>
          <cell r="O10">
            <v>5.7806134986390356</v>
          </cell>
          <cell r="P10">
            <v>-0.41986197292243849</v>
          </cell>
          <cell r="Q10">
            <v>-4.4647217828194457</v>
          </cell>
          <cell r="R10">
            <v>1.1272245127250553</v>
          </cell>
          <cell r="S10">
            <v>5.951409982862903</v>
          </cell>
          <cell r="T10">
            <v>7.0466623061700515</v>
          </cell>
          <cell r="U10">
            <v>5.3517261174167849</v>
          </cell>
          <cell r="V10">
            <v>3.7748137278216638</v>
          </cell>
          <cell r="W10">
            <v>3.5917886981525995</v>
          </cell>
          <cell r="X10">
            <v>3.40158995767829</v>
          </cell>
          <cell r="Y10">
            <v>2.6416996739757015</v>
          </cell>
          <cell r="Z10">
            <v>1.0998067012438175</v>
          </cell>
          <cell r="AA10">
            <v>2.0599136230269468</v>
          </cell>
          <cell r="AB10">
            <v>-0.9230929379319186</v>
          </cell>
          <cell r="AC10">
            <v>2.1639876863214624</v>
          </cell>
          <cell r="AD10">
            <v>7.858191344204668</v>
          </cell>
          <cell r="AE10">
            <v>4.7188134876245744</v>
          </cell>
          <cell r="AF10">
            <v>4.2120945071259843</v>
          </cell>
          <cell r="AG10">
            <v>4.4831654210091152</v>
          </cell>
          <cell r="AH10">
            <v>4.5334457534541279</v>
          </cell>
          <cell r="AI10">
            <v>2.9041983626109018</v>
          </cell>
          <cell r="AJ10">
            <v>5.4177570334290515</v>
          </cell>
          <cell r="AK10">
            <v>4.0246441116953271</v>
          </cell>
          <cell r="AL10">
            <v>1.8524141790209565</v>
          </cell>
          <cell r="AM10">
            <v>-3.6194644483316258</v>
          </cell>
          <cell r="AN10">
            <v>-0.90426211343070528</v>
          </cell>
          <cell r="AO10">
            <v>0.50661116914753834</v>
          </cell>
          <cell r="AP10">
            <v>-0.19555010652366037</v>
          </cell>
          <cell r="AQ10">
            <v>-3.5497775775471347</v>
          </cell>
          <cell r="AR10">
            <v>-4.1944262718889789</v>
          </cell>
          <cell r="AS10">
            <v>-3.7143393739066792</v>
          </cell>
        </row>
        <row r="12">
          <cell r="A12" t="str">
            <v>Resultado Primario No Petrolero en % del PIB</v>
          </cell>
          <cell r="M12">
            <v>-3.3591066221630785</v>
          </cell>
          <cell r="N12">
            <v>-5.9076004100504349</v>
          </cell>
          <cell r="O12">
            <v>-7.7212375230479369</v>
          </cell>
          <cell r="P12">
            <v>-9.5030172806715143</v>
          </cell>
          <cell r="Q12">
            <v>-11.345547984505654</v>
          </cell>
          <cell r="R12">
            <v>-7.1533445037389409</v>
          </cell>
          <cell r="S12">
            <v>-3.5029028585910558</v>
          </cell>
          <cell r="T12">
            <v>-4.7841672745046351</v>
          </cell>
          <cell r="U12">
            <v>-3.6584705693643578</v>
          </cell>
          <cell r="V12">
            <v>-6.1022691507236253</v>
          </cell>
          <cell r="W12">
            <v>-3.8454986246863085</v>
          </cell>
          <cell r="X12">
            <v>-2.3091425656541253</v>
          </cell>
          <cell r="Y12">
            <v>-3.6865516141021524</v>
          </cell>
          <cell r="Z12">
            <v>-6.0924883346976406</v>
          </cell>
          <cell r="AA12">
            <v>-3.2950677918490094</v>
          </cell>
          <cell r="AB12">
            <v>-4.4827923113637436</v>
          </cell>
          <cell r="AC12">
            <v>-3.0489265616696133</v>
          </cell>
          <cell r="AD12">
            <v>-1.0472653905338092</v>
          </cell>
          <cell r="AE12">
            <v>-1.6363667641760165</v>
          </cell>
          <cell r="AF12">
            <v>-1.4225413277024215</v>
          </cell>
          <cell r="AG12">
            <v>-1.8318183922785651</v>
          </cell>
          <cell r="AH12">
            <v>-1.9464429924242621</v>
          </cell>
          <cell r="AI12">
            <v>-3.0824147119334078</v>
          </cell>
          <cell r="AJ12">
            <v>-2.4069918158275581</v>
          </cell>
          <cell r="AK12">
            <v>-3.2670552566816058</v>
          </cell>
          <cell r="AL12">
            <v>-14.15110583948241</v>
          </cell>
          <cell r="AM12">
            <v>-13.637370304744586</v>
          </cell>
          <cell r="AN12">
            <v>-14.435274796372287</v>
          </cell>
          <cell r="AO12">
            <v>-15.80916334526747</v>
          </cell>
          <cell r="AP12">
            <v>-14.093496466052491</v>
          </cell>
          <cell r="AQ12">
            <v>-15.568519431123041</v>
          </cell>
          <cell r="AR12">
            <v>-14.85586178833138</v>
          </cell>
          <cell r="AS12">
            <v>-10.049343952807282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Past"/>
      <sheetName val="Balance"/>
      <sheetName val="Anexo 1"/>
      <sheetName val="Weath 1980=100"/>
      <sheetName val="Index &amp; Wealth in %PIB"/>
      <sheetName val="Graph Var Riqueza en % PIB"/>
      <sheetName val="Graph Riqueza Neta"/>
      <sheetName val="Trend Indices Activos y Pasivos"/>
      <sheetName val="Trend Activos y Pasivos"/>
      <sheetName val="Deuda Externa e Interna"/>
      <sheetName val="IESS"/>
      <sheetName val="Crudo"/>
      <sheetName val="Minería"/>
      <sheetName val="Brecha Caminos y Elect"/>
      <sheetName val="STOCK de K corrientes"/>
      <sheetName val="STOCK de K constantes"/>
      <sheetName val="Brecha ambiental"/>
      <sheetName val="Graph Deuda"/>
      <sheetName val="Graph Deuda %PIB"/>
      <sheetName val="Gasto Social"/>
    </sheetNames>
    <sheetDataSet>
      <sheetData sheetId="0"/>
      <sheetData sheetId="1"/>
      <sheetData sheetId="2">
        <row r="4">
          <cell r="C4">
            <v>1970</v>
          </cell>
          <cell r="D4">
            <v>1971</v>
          </cell>
          <cell r="E4">
            <v>1972</v>
          </cell>
          <cell r="F4">
            <v>1973</v>
          </cell>
          <cell r="G4">
            <v>1974</v>
          </cell>
          <cell r="H4">
            <v>1975</v>
          </cell>
          <cell r="I4">
            <v>1976</v>
          </cell>
          <cell r="J4">
            <v>1977</v>
          </cell>
          <cell r="K4">
            <v>1978</v>
          </cell>
          <cell r="L4">
            <v>1979</v>
          </cell>
          <cell r="M4">
            <v>1980</v>
          </cell>
          <cell r="N4">
            <v>1981</v>
          </cell>
          <cell r="O4">
            <v>1982</v>
          </cell>
          <cell r="P4">
            <v>1983</v>
          </cell>
          <cell r="Q4">
            <v>1984</v>
          </cell>
          <cell r="R4">
            <v>1985</v>
          </cell>
          <cell r="S4">
            <v>1986</v>
          </cell>
          <cell r="T4">
            <v>1987</v>
          </cell>
          <cell r="U4">
            <v>1988</v>
          </cell>
          <cell r="V4">
            <v>1989</v>
          </cell>
          <cell r="W4">
            <v>1990</v>
          </cell>
          <cell r="X4">
            <v>1991</v>
          </cell>
          <cell r="Y4">
            <v>1992</v>
          </cell>
          <cell r="Z4">
            <v>1993</v>
          </cell>
          <cell r="AA4">
            <v>1994</v>
          </cell>
          <cell r="AB4">
            <v>1995</v>
          </cell>
          <cell r="AC4">
            <v>1996</v>
          </cell>
          <cell r="AD4">
            <v>1997</v>
          </cell>
          <cell r="AE4">
            <v>1998</v>
          </cell>
          <cell r="AF4">
            <v>1999</v>
          </cell>
          <cell r="AG4">
            <v>2000</v>
          </cell>
          <cell r="AH4">
            <v>2001</v>
          </cell>
          <cell r="AI4">
            <v>2002</v>
          </cell>
          <cell r="AJ4">
            <v>2003</v>
          </cell>
          <cell r="AK4">
            <v>2004</v>
          </cell>
          <cell r="AL4">
            <v>2005</v>
          </cell>
          <cell r="AM4">
            <v>2006</v>
          </cell>
          <cell r="AN4">
            <v>2007</v>
          </cell>
          <cell r="AO4">
            <v>2008</v>
          </cell>
          <cell r="AP4">
            <v>2009</v>
          </cell>
          <cell r="AQ4">
            <v>2010</v>
          </cell>
          <cell r="AR4">
            <v>2011</v>
          </cell>
          <cell r="AS4">
            <v>2012</v>
          </cell>
          <cell r="AT4">
            <v>2013</v>
          </cell>
          <cell r="AU4">
            <v>2014</v>
          </cell>
          <cell r="AV4">
            <v>2015</v>
          </cell>
        </row>
        <row r="46">
          <cell r="A46" t="str">
            <v>Pasivos</v>
          </cell>
          <cell r="C46">
            <v>8685.9931848017022</v>
          </cell>
          <cell r="D46">
            <v>7771.5675137897078</v>
          </cell>
          <cell r="E46">
            <v>8024.2663499243408</v>
          </cell>
          <cell r="F46">
            <v>7933.7047085785834</v>
          </cell>
          <cell r="G46">
            <v>8462.7618645065832</v>
          </cell>
          <cell r="H46">
            <v>8743.860052944885</v>
          </cell>
          <cell r="I46">
            <v>8431.1905121475302</v>
          </cell>
          <cell r="J46">
            <v>9411.7326798341946</v>
          </cell>
          <cell r="K46">
            <v>10075.798021213232</v>
          </cell>
          <cell r="L46">
            <v>10968.917026417399</v>
          </cell>
          <cell r="M46">
            <v>12201.712923263452</v>
          </cell>
          <cell r="N46">
            <v>13428.820360740934</v>
          </cell>
          <cell r="O46">
            <v>14229.043005337171</v>
          </cell>
          <cell r="P46">
            <v>15638.330961516036</v>
          </cell>
          <cell r="Q46">
            <v>16475.386561444895</v>
          </cell>
          <cell r="R46">
            <v>16662.944132588833</v>
          </cell>
          <cell r="S46">
            <v>17235.20551830289</v>
          </cell>
          <cell r="T46">
            <v>18509.181609060048</v>
          </cell>
          <cell r="U46">
            <v>18996.326700901463</v>
          </cell>
          <cell r="V46">
            <v>19493.607734777754</v>
          </cell>
          <cell r="W46">
            <v>20086.267063001273</v>
          </cell>
          <cell r="X46">
            <v>21176.449952611809</v>
          </cell>
          <cell r="Y46">
            <v>22314.761068067797</v>
          </cell>
          <cell r="Z46">
            <v>23562.485846399948</v>
          </cell>
          <cell r="AA46">
            <v>24283.658913165353</v>
          </cell>
          <cell r="AB46">
            <v>23525.425296988054</v>
          </cell>
          <cell r="AC46">
            <v>23897.352179994443</v>
          </cell>
          <cell r="AD46">
            <v>23689.677538022406</v>
          </cell>
          <cell r="AE46">
            <v>25602.662793396146</v>
          </cell>
          <cell r="AF46">
            <v>26192.84961246356</v>
          </cell>
          <cell r="AG46">
            <v>24042.05748257965</v>
          </cell>
          <cell r="AH46">
            <v>25138.300386480587</v>
          </cell>
          <cell r="AI46">
            <v>25893.81628453343</v>
          </cell>
          <cell r="AJ46">
            <v>27497.38878253533</v>
          </cell>
          <cell r="AK46">
            <v>26839.190240368553</v>
          </cell>
          <cell r="AL46">
            <v>27149.887886816447</v>
          </cell>
          <cell r="AM46">
            <v>26361.766989572854</v>
          </cell>
          <cell r="AN46">
            <v>27117.922682366214</v>
          </cell>
          <cell r="AO46">
            <v>27493.890821810572</v>
          </cell>
          <cell r="AP46">
            <v>25121.280549123363</v>
          </cell>
          <cell r="AQ46">
            <v>29244.518439454281</v>
          </cell>
          <cell r="AR46">
            <v>31984.47075748007</v>
          </cell>
          <cell r="AS46">
            <v>36641.35534243779</v>
          </cell>
          <cell r="AT46">
            <v>42959.298426785426</v>
          </cell>
          <cell r="AU46">
            <v>54245.507177828913</v>
          </cell>
          <cell r="AV46">
            <v>65123.440245808568</v>
          </cell>
        </row>
      </sheetData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>
        <row r="4">
          <cell r="C4">
            <v>1970</v>
          </cell>
        </row>
        <row r="5">
          <cell r="A5" t="str">
            <v xml:space="preserve">   Deuda pública externa total</v>
          </cell>
          <cell r="C5">
            <v>229.3</v>
          </cell>
          <cell r="D5">
            <v>248</v>
          </cell>
          <cell r="E5">
            <v>324.60000000000002</v>
          </cell>
          <cell r="F5">
            <v>366.2</v>
          </cell>
          <cell r="G5">
            <v>377.2</v>
          </cell>
          <cell r="H5">
            <v>456.5</v>
          </cell>
          <cell r="I5">
            <v>635.79999999999995</v>
          </cell>
          <cell r="J5">
            <v>1173.8</v>
          </cell>
          <cell r="K5">
            <v>1818</v>
          </cell>
          <cell r="L5">
            <v>2847.8</v>
          </cell>
          <cell r="M5">
            <v>3530.2</v>
          </cell>
          <cell r="N5">
            <v>4415.8</v>
          </cell>
          <cell r="O5">
            <v>5004.3</v>
          </cell>
          <cell r="P5">
            <v>6242.4</v>
          </cell>
          <cell r="Q5">
            <v>7368.8</v>
          </cell>
          <cell r="R5">
            <v>7955.4</v>
          </cell>
          <cell r="S5">
            <v>8977.5</v>
          </cell>
          <cell r="T5">
            <v>10233.299999999999</v>
          </cell>
          <cell r="U5">
            <v>10535.5</v>
          </cell>
          <cell r="V5">
            <v>11365.9</v>
          </cell>
          <cell r="W5">
            <v>12052</v>
          </cell>
          <cell r="X5">
            <v>12629.5</v>
          </cell>
          <cell r="Y5">
            <v>12537</v>
          </cell>
          <cell r="Z5">
            <v>13025</v>
          </cell>
          <cell r="AA5">
            <v>13757.8</v>
          </cell>
          <cell r="AB5">
            <v>12378.9</v>
          </cell>
          <cell r="AC5">
            <v>12628</v>
          </cell>
          <cell r="AD5">
            <v>12579.113000000003</v>
          </cell>
          <cell r="AE5">
            <v>13240.785000000003</v>
          </cell>
          <cell r="AF5">
            <v>13372.43</v>
          </cell>
          <cell r="AG5">
            <v>10987.163</v>
          </cell>
          <cell r="AH5">
            <v>11337.753000000001</v>
          </cell>
          <cell r="AI5">
            <v>11336.858</v>
          </cell>
          <cell r="AJ5">
            <v>11482.671</v>
          </cell>
          <cell r="AK5">
            <v>11058.938</v>
          </cell>
          <cell r="AL5">
            <v>10850.534</v>
          </cell>
          <cell r="AM5">
            <v>10215.289000000001</v>
          </cell>
          <cell r="AN5">
            <v>10605.244000000001</v>
          </cell>
          <cell r="AO5">
            <v>10067.3038</v>
          </cell>
          <cell r="AP5">
            <v>8252.6003999999994</v>
          </cell>
          <cell r="AQ5">
            <v>9042.2019999999993</v>
          </cell>
          <cell r="AR5">
            <v>10860.9079</v>
          </cell>
          <cell r="AS5">
            <v>11254.335999999999</v>
          </cell>
          <cell r="AT5">
            <v>14595.534799999999</v>
          </cell>
          <cell r="AU5">
            <v>18871.553799999998</v>
          </cell>
          <cell r="AV5">
            <v>21586.565200000001</v>
          </cell>
        </row>
        <row r="8">
          <cell r="A8" t="str">
            <v xml:space="preserve">   Deuda pública interna del Gobierno Central </v>
          </cell>
          <cell r="M8">
            <v>434.39285099999995</v>
          </cell>
          <cell r="N8">
            <v>616.51234299999999</v>
          </cell>
          <cell r="O8">
            <v>592.59582899999998</v>
          </cell>
          <cell r="P8">
            <v>499.44334300000003</v>
          </cell>
          <cell r="Q8">
            <v>799.83445600000005</v>
          </cell>
          <cell r="R8">
            <v>780.73631</v>
          </cell>
          <cell r="S8">
            <v>527.96074199999998</v>
          </cell>
          <cell r="T8">
            <v>442.55920400000002</v>
          </cell>
          <cell r="U8">
            <v>482.47776599999997</v>
          </cell>
          <cell r="V8">
            <v>338.680589</v>
          </cell>
          <cell r="W8">
            <v>272.8</v>
          </cell>
          <cell r="X8">
            <v>239.9</v>
          </cell>
          <cell r="Y8">
            <v>845.2</v>
          </cell>
          <cell r="Z8">
            <v>1213.0999999999999</v>
          </cell>
          <cell r="AA8">
            <v>1217.7</v>
          </cell>
          <cell r="AB8">
            <v>1252.3</v>
          </cell>
          <cell r="AC8">
            <v>1470.7</v>
          </cell>
          <cell r="AD8">
            <v>1321.7</v>
          </cell>
          <cell r="AE8">
            <v>2455.9</v>
          </cell>
          <cell r="AF8">
            <v>3023.5</v>
          </cell>
          <cell r="AG8">
            <v>2823.9</v>
          </cell>
          <cell r="AH8">
            <v>2801.4</v>
          </cell>
          <cell r="AI8">
            <v>2771.4</v>
          </cell>
          <cell r="AJ8">
            <v>3016.2</v>
          </cell>
          <cell r="AK8">
            <v>3489</v>
          </cell>
          <cell r="AL8">
            <v>3686.2</v>
          </cell>
          <cell r="AM8">
            <v>3277.6</v>
          </cell>
          <cell r="AN8">
            <v>3239.9</v>
          </cell>
          <cell r="AO8">
            <v>3645.1</v>
          </cell>
          <cell r="AP8">
            <v>2842.2</v>
          </cell>
          <cell r="AQ8">
            <v>4665.1000000000004</v>
          </cell>
          <cell r="AR8">
            <v>4506.5</v>
          </cell>
          <cell r="AS8">
            <v>7780.5</v>
          </cell>
          <cell r="AT8">
            <v>9926.6</v>
          </cell>
          <cell r="AU8">
            <v>12558.3</v>
          </cell>
          <cell r="AV8">
            <v>12546</v>
          </cell>
        </row>
        <row r="9">
          <cell r="A9" t="str">
            <v>Deuda Pública Total</v>
          </cell>
          <cell r="C9">
            <v>229.3</v>
          </cell>
          <cell r="D9">
            <v>248</v>
          </cell>
          <cell r="E9">
            <v>324.60000000000002</v>
          </cell>
          <cell r="F9">
            <v>366.2</v>
          </cell>
          <cell r="G9">
            <v>377.2</v>
          </cell>
          <cell r="H9">
            <v>456.5</v>
          </cell>
          <cell r="I9">
            <v>635.79999999999995</v>
          </cell>
          <cell r="J9">
            <v>1173.8</v>
          </cell>
          <cell r="K9">
            <v>1818</v>
          </cell>
          <cell r="L9">
            <v>2847.8</v>
          </cell>
          <cell r="M9">
            <v>3964.5928509999999</v>
          </cell>
          <cell r="N9">
            <v>5032.3123430000005</v>
          </cell>
          <cell r="O9">
            <v>5596.895829</v>
          </cell>
          <cell r="P9">
            <v>6741.8433429999995</v>
          </cell>
          <cell r="Q9">
            <v>8168.6344559999998</v>
          </cell>
          <cell r="R9">
            <v>8736.1363099999999</v>
          </cell>
          <cell r="S9">
            <v>9505.4607419999993</v>
          </cell>
          <cell r="T9">
            <v>10675.859203999998</v>
          </cell>
          <cell r="U9">
            <v>11017.977766</v>
          </cell>
          <cell r="V9">
            <v>11704.580588999999</v>
          </cell>
          <cell r="W9">
            <v>12324.8</v>
          </cell>
          <cell r="X9">
            <v>12869.4</v>
          </cell>
          <cell r="Y9">
            <v>13382.2</v>
          </cell>
          <cell r="Z9">
            <v>14238.1</v>
          </cell>
          <cell r="AA9">
            <v>14975.5</v>
          </cell>
          <cell r="AB9">
            <v>13631.199999999999</v>
          </cell>
          <cell r="AC9">
            <v>14098.7</v>
          </cell>
          <cell r="AD9">
            <v>13900.813000000004</v>
          </cell>
          <cell r="AE9">
            <v>15696.685000000003</v>
          </cell>
          <cell r="AF9">
            <v>16395.93</v>
          </cell>
          <cell r="AG9">
            <v>13811.063</v>
          </cell>
          <cell r="AH9">
            <v>14139.153</v>
          </cell>
          <cell r="AI9">
            <v>14108.258</v>
          </cell>
          <cell r="AJ9">
            <v>14498.870999999999</v>
          </cell>
          <cell r="AK9">
            <v>14547.938</v>
          </cell>
          <cell r="AL9">
            <v>14536.734</v>
          </cell>
          <cell r="AM9">
            <v>13492.889000000001</v>
          </cell>
          <cell r="AN9">
            <v>13845.144</v>
          </cell>
          <cell r="AO9">
            <v>13712.4038</v>
          </cell>
          <cell r="AP9">
            <v>11094.8004</v>
          </cell>
          <cell r="AQ9">
            <v>13707.302</v>
          </cell>
          <cell r="AR9">
            <v>15367.4079</v>
          </cell>
          <cell r="AS9">
            <v>19034.835999999999</v>
          </cell>
          <cell r="AT9">
            <v>24522.1348</v>
          </cell>
          <cell r="AU9">
            <v>31429.853799999997</v>
          </cell>
          <cell r="AV9">
            <v>34132.565199999997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3T21:59:22.093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33537 19632 1664,'0'0'704,"0"0"-384,0 0-256,0 0 192,0 0-224,0 0 0,0 0-896,0 0-288</inkml:trace>
  <inkml:trace contextRef="#ctx0" brushRef="#br0" timeOffset="1">33538 19659 2432,'0'0'960,"0"0"-512,-14 13-608,14 1 192,0-14-320,0 12-128,0-12-480</inkml:trace>
  <inkml:trace contextRef="#ctx0" brushRef="#br0" timeOffset="2">33524 19725 2944,'0'-26'1120,"14"26"-576,-14-13-640,0 0 192,0 13-448,0 0-96,0 0 224,0-14 192,0 14 32,0 0 0,0 0-960,0 0-416</inkml:trace>
  <inkml:trace contextRef="#ctx0" brushRef="#br0" timeOffset="3">33617 19645 3072,'0'0'1216,"0"0"-640,0-26-608,0 26 288,0 0-160,0 0-64,0 0-160,0 0 0,0 0 64,0 0 96,0 0-576,0 0-256,0 0-384,0 0-128</inkml:trace>
  <inkml:trace contextRef="#ctx0" brushRef="#br0" timeOffset="4">33617 19633 1792,'0'0'704,"0"0"-384,0 0 96,0 0 352,0 0 32,0 0 64,26-27-192,-26 27-96,0 0-416,0 0-64,0 0-256,0 0 32,0 0-1056,0 0-416,0 0 32,0 27 96</inkml:trace>
  <inkml:trace contextRef="#ctx0" brushRef="#br0" timeOffset="5">33736 19620 5120,'0'-27'1920,"-13"14"-1024,13-1-1056,0 14 384,0 0-480,-13-13-64,13 13 0,-14 0 32,1 0-160,0 0-128,13 13-1024,-13-13-480,0 14 928,-1-1 544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11T17:25:23.983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E04D1EB8-EDF1-444E-A7A4-CA98A5428F05}" emma:medium="tactile" emma:mode="ink">
          <msink:context xmlns:msink="http://schemas.microsoft.com/ink/2010/main" type="inkDrawing" rotatedBoundingBox="9457,3650 10440,3690 10428,4004 9445,3965" semanticType="callout" shapeName="Other"/>
        </emma:interpretation>
      </emma:emma>
    </inkml:annotationXML>
    <inkml:trace contextRef="#ctx0" brushRef="#br0">9460 3652 5280,'13'13'-32,"-13"0"32,14 1 0,-1-2 0,0 15 0,0-14 0,14 1 64,-14-1-96,0 14 0,14-15-32,-14 2 0,0 12 64,14-12 64,-1-2-96,-13 2 0,14-1 32,-14 0 64,0 14-32,14-14 64,-14-13-128,0 14 0,14-14 96,-14 12 32,13-12-128,1-12 32,-14-2-64,13 1 0,-12 13 128,-1-13 32,13-1-128,1 1-32,-1 13 32,1-27 0,-14 27 32,13-26 64,-12 26-32,12-13-32,0 0-64,1-1 32,-14 2 32,14 12 64,12-14-32,-12 14-32,-14-13-64,13 13 32,1 0-736,-14 0-384,14 13-32,-1-13-32</inkml:trace>
  </inkml:traceGroup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11T15:36:10.515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A61B0802-8B99-4892-A31A-6F1A942F9639}" emma:medium="tactile" emma:mode="ink">
          <msink:context xmlns:msink="http://schemas.microsoft.com/ink/2010/main" type="inkDrawing" rotatedBoundingBox="20200,9829 20226,9842 20219,9855 20193,9842" shapeName="Other"/>
        </emma:interpretation>
      </emma:emma>
    </inkml:annotationXML>
    <inkml:trace contextRef="#ctx0" brushRef="#br0">20202 9830 5792,'26'13'-3136</inkml:trace>
  </inkml:traceGroup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2-07T23:56:44.887"/>
    </inkml:context>
    <inkml:brush xml:id="br0">
      <inkml:brushProperty name="width" value="0.0265" units="cm"/>
      <inkml:brushProperty name="height" value="0.0265" units="cm"/>
    </inkml:brush>
  </inkml:definitions>
  <inkml:trace contextRef="#ctx0" brushRef="#br0">21307 12032 3616,'32'31'-1952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2-28T02:08:02.152"/>
    </inkml:context>
    <inkml:brush xml:id="br0">
      <inkml:brushProperty name="width" value="0.0265" units="cm"/>
      <inkml:brushProperty name="height" value="0.0265" units="cm"/>
    </inkml:brush>
  </inkml:definitions>
  <inkml:trace contextRef="#ctx0" brushRef="#br0">26524 7612 8640,'0'-16'-64,"-16"-1"64,16 17-96,0-16 64,-16 16-128,-1 0 32,-15 0-288,15 16-128,-15 1-416,15-1-1344,1 16 128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11T16:41:43.194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72F1B422-8DDC-4F51-A2CF-F1F69816EB96}" emma:medium="tactile" emma:mode="ink">
          <msink:context xmlns:msink="http://schemas.microsoft.com/ink/2010/main" type="writingRegion" rotatedBoundingBox="48074,13877 48100,13877 48100,13892 48074,13892"/>
        </emma:interpretation>
      </emma:emma>
    </inkml:annotationXML>
    <inkml:traceGroup>
      <inkml:annotationXML>
        <emma:emma xmlns:emma="http://www.w3.org/2003/04/emma" version="1.0">
          <emma:interpretation id="{F21E1B47-26F4-4EBD-ADB6-5E68D871F7F0}" emma:medium="tactile" emma:mode="ink">
            <msink:context xmlns:msink="http://schemas.microsoft.com/ink/2010/main" type="paragraph" rotatedBoundingBox="48074,13877 48100,13877 48100,13892 48074,13892" alignmentLevel="1"/>
          </emma:interpretation>
        </emma:emma>
      </inkml:annotationXML>
      <inkml:traceGroup>
        <inkml:annotationXML>
          <emma:emma xmlns:emma="http://www.w3.org/2003/04/emma" version="1.0">
            <emma:interpretation id="{63690C29-5545-4F2E-A3AD-0CAAD3C6CB3D}" emma:medium="tactile" emma:mode="ink">
              <msink:context xmlns:msink="http://schemas.microsoft.com/ink/2010/main" type="line" rotatedBoundingBox="48074,13877 48100,13877 48100,13892 48074,13892"/>
            </emma:interpretation>
          </emma:emma>
        </inkml:annotationXML>
        <inkml:traceGroup>
          <inkml:annotationXML>
            <emma:emma xmlns:emma="http://www.w3.org/2003/04/emma" version="1.0">
              <emma:interpretation id="{5D80C595-3AEE-4DD6-ADF5-F1D9411AECFB}" emma:medium="tactile" emma:mode="ink">
                <msink:context xmlns:msink="http://schemas.microsoft.com/ink/2010/main" type="inkWord" rotatedBoundingBox="48074,13877 48100,13877 48100,13892 48074,13892"/>
              </emma:interpretation>
              <emma:one-of disjunction-type="recognition" id="oneOf0">
                <emma:interpretation id="interp0" emma:lang="es-EC" emma:confidence="0">
                  <emma:literal>-</emma:literal>
                </emma:interpretation>
                <emma:interpretation id="interp1" emma:lang="es-EC" emma:confidence="0">
                  <emma:literal>_</emma:literal>
                </emma:interpretation>
                <emma:interpretation id="interp2" emma:lang="es-EC" emma:confidence="0">
                  <emma:literal>I</emma:literal>
                </emma:interpretation>
                <emma:interpretation id="interp3" emma:lang="es-EC" emma:confidence="0">
                  <emma:literal>.</emma:literal>
                </emma:interpretation>
                <emma:interpretation id="interp4" emma:lang="es-EC" emma:confidence="0">
                  <emma:literal>~</emma:literal>
                </emma:interpretation>
              </emma:one-of>
            </emma:emma>
          </inkml:annotationXML>
          <inkml:trace contextRef="#ctx0" brushRef="#br0">48076 13878 3840,'0'0'-1920,"13"0"832,0 0 544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0:30:41.627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BFF57804-712E-4B30-8C1D-9BF91C45E264}" emma:medium="tactile" emma:mode="ink">
          <msink:context xmlns:msink="http://schemas.microsoft.com/ink/2010/main" type="writingRegion" rotatedBoundingBox="4233,29448 4246,29448 4246,29488 4233,29488"/>
        </emma:interpretation>
      </emma:emma>
    </inkml:annotationXML>
    <inkml:traceGroup>
      <inkml:annotationXML>
        <emma:emma xmlns:emma="http://www.w3.org/2003/04/emma" version="1.0">
          <emma:interpretation id="{A8B734DD-F3A7-400C-B372-EBEC01419001}" emma:medium="tactile" emma:mode="ink">
            <msink:context xmlns:msink="http://schemas.microsoft.com/ink/2010/main" type="paragraph" rotatedBoundingBox="4233,29448 4246,29448 4246,29488 4233,29488" alignmentLevel="1"/>
          </emma:interpretation>
        </emma:emma>
      </inkml:annotationXML>
      <inkml:traceGroup>
        <inkml:annotationXML>
          <emma:emma xmlns:emma="http://www.w3.org/2003/04/emma" version="1.0">
            <emma:interpretation id="{CDEADAC0-7311-4B98-A476-1CB771E06D05}" emma:medium="tactile" emma:mode="ink">
              <msink:context xmlns:msink="http://schemas.microsoft.com/ink/2010/main" type="line" rotatedBoundingBox="4233,29448 4246,29448 4246,29488 4233,29488"/>
            </emma:interpretation>
          </emma:emma>
        </inkml:annotationXML>
        <inkml:traceGroup>
          <inkml:annotationXML>
            <emma:emma xmlns:emma="http://www.w3.org/2003/04/emma" version="1.0">
              <emma:interpretation id="{70898CBE-4631-4172-8BA8-9529F3C4F750}" emma:medium="tactile" emma:mode="ink">
                <msink:context xmlns:msink="http://schemas.microsoft.com/ink/2010/main" type="inkWord" rotatedBoundingBox="4233,29448 4246,29448 4246,29488 4233,29488"/>
              </emma:interpretation>
            </emma:emma>
          </inkml:annotationXML>
          <inkml:trace contextRef="#ctx0" brushRef="#br0">4234 29448 3392,'0'13'-1728,"13"-13"800,-13 27 448</inkml:trace>
        </inkml:traceGroup>
      </inkml:traceGroup>
    </inkml:traceGroup>
  </inkml:traceGroup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0:51:16.589"/>
    </inkml:context>
    <inkml:brush xml:id="br0">
      <inkml:brushProperty name="width" value="0.03528" units="cm"/>
      <inkml:brushProperty name="height" value="0.03528" units="cm"/>
      <inkml:brushProperty name="fitToCurve" value="1"/>
    </inkml:brush>
  </inkml:definitions>
  <inkml:trace contextRef="#ctx0" brushRef="#br0">14866 1171 128,'0'0'0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1:58:47.580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029A73BC-720D-47F1-8B5F-2C53256F3FFE}" emma:medium="tactile" emma:mode="ink">
          <msink:context xmlns:msink="http://schemas.microsoft.com/ink/2010/main" type="inkDrawing"/>
        </emma:interpretation>
      </emma:emma>
    </inkml:annotationXML>
    <inkml:trace contextRef="#ctx0" brushRef="#br0">22632 4158 3232,'0'0'64,"0"0"-288,0 0-64,3 0-544,-3 16-224</inkml:trace>
  </inkml:traceGroup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1:58:47.583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EBF90F16-B67E-4F1B-9E8E-FB0E53E8EF88}" emma:medium="tactile" emma:mode="ink">
          <msink:context xmlns:msink="http://schemas.microsoft.com/ink/2010/main" type="writingRegion" rotatedBoundingBox="16915,16295 17051,16295 17051,16593 16915,16593"/>
        </emma:interpretation>
      </emma:emma>
    </inkml:annotationXML>
    <inkml:traceGroup>
      <inkml:annotationXML>
        <emma:emma xmlns:emma="http://www.w3.org/2003/04/emma" version="1.0">
          <emma:interpretation id="{DD9CD417-704B-48F7-A5B2-C4E3B49FD601}" emma:medium="tactile" emma:mode="ink">
            <msink:context xmlns:msink="http://schemas.microsoft.com/ink/2010/main" type="paragraph" rotatedBoundingBox="16915,16295 17051,16295 17051,16593 16915,1659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0E46051-11BE-4D85-B1B0-21B09A3EBF82}" emma:medium="tactile" emma:mode="ink">
              <msink:context xmlns:msink="http://schemas.microsoft.com/ink/2010/main" type="line" rotatedBoundingBox="16915,16295 17051,16295 17051,16593 16915,16593"/>
            </emma:interpretation>
          </emma:emma>
        </inkml:annotationXML>
        <inkml:traceGroup>
          <inkml:annotationXML>
            <emma:emma xmlns:emma="http://www.w3.org/2003/04/emma" version="1.0">
              <emma:interpretation id="{A89397D2-C6B4-41AD-8529-F8AEF15519E5}" emma:medium="tactile" emma:mode="ink">
                <msink:context xmlns:msink="http://schemas.microsoft.com/ink/2010/main" type="inkWord" rotatedBoundingBox="16915,16295 17051,16295 17051,16593 16915,16593"/>
              </emma:interpretation>
              <emma:one-of disjunction-type="recognition" id="oneOf0">
                <emma:interpretation id="interp0" emma:lang="es-EC" emma:confidence="0">
                  <emma:literal>:</emma:literal>
                </emma:interpretation>
                <emma:interpretation id="interp1" emma:lang="es-EC" emma:confidence="0">
                  <emma:literal>..</emma:literal>
                </emma:interpretation>
                <emma:interpretation id="interp2" emma:lang="es-EC" emma:confidence="0">
                  <emma:literal>.</emma:literal>
                </emma:interpretation>
                <emma:interpretation id="interp3" emma:lang="es-EC" emma:confidence="0">
                  <emma:literal>,</emma:literal>
                </emma:interpretation>
                <emma:interpretation id="interp4" emma:lang="es-EC" emma:confidence="0">
                  <emma:literal>Ü</emma:literal>
                </emma:interpretation>
              </emma:one-of>
            </emma:emma>
          </inkml:annotationXML>
          <inkml:trace contextRef="#ctx0" brushRef="#br0">18403 15308 2048,'-14'0'768,"14"0"-384,0 0-320,0 0 192,0 0-224,0 0-64,0 0-96,0 0 96,0 0-928,0 0-288</inkml:trace>
          <inkml:trace contextRef="#ctx0" brushRef="#br0" timeOffset="1">18267 15591 3200,'-76'-16'1216,"76"0"-640,-16 16-896,32 16 96,-1-16-1056,15 16-416</inkml:trace>
        </inkml:traceGroup>
      </inkml:traceGroup>
    </inkml:traceGroup>
  </inkml:traceGroup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1:58:47.581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ADEC0775-DF0D-411A-B67B-CDD16FF575F3}" emma:medium="tactile" emma:mode="ink">
          <msink:context xmlns:msink="http://schemas.microsoft.com/ink/2010/main" type="inkDrawing" rotatedBoundingBox="17144,17370 17189,17384 17183,17403 17138,17389" shapeName="Other"/>
        </emma:interpretation>
      </emma:emma>
    </inkml:annotationXML>
    <inkml:trace contextRef="#ctx0" brushRef="#br0">18447 16391 2432,'-18'-15'960,"8"15"-512,10 0-384,-8 0 288,8 0-224,0 0-64,-9 0-192,9 0-64,0 0-256,9 0-64,-9 15-480,8-15-192</inkml:trace>
  </inkml:traceGroup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1:58:47.582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91C11C56-DDFB-442B-B89B-569CD4840EA7}" emma:medium="tactile" emma:mode="ink">
          <msink:context xmlns:msink="http://schemas.microsoft.com/ink/2010/main" type="inkDrawing" rotatedBoundingBox="17417,17624 17424,17655 17398,17661 17391,17629" shapeName="Other"/>
        </emma:interpretation>
      </emma:emma>
    </inkml:annotationXML>
    <inkml:trace contextRef="#ctx0" brushRef="#br0">18665 16697 2304,'-10'-36'960,"10"36"-512,0-34-448,0 34 224,0 0-192,0 0-32,0 0-160,0 0 32,10 0-640,-10 0-224,8 0 224,1 34 128</inkml:trace>
  </inkml:traceGroup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2:52:54.310"/>
    </inkml:context>
    <inkml:brush xml:id="br0">
      <inkml:brushProperty name="width" value="0" units="cm"/>
      <inkml:brushProperty name="height" value="0" units="cm"/>
    </inkml:brush>
  </inkml:definitions>
  <inkml:traceGroup>
    <inkml:annotationXML>
      <emma:emma xmlns:emma="http://www.w3.org/2003/04/emma" version="1.0">
        <emma:interpretation id="{0F5DB5A9-C29C-46E9-9C14-FAD192C9FD7C}" emma:medium="tactile" emma:mode="ink">
          <msink:context xmlns:msink="http://schemas.microsoft.com/ink/2010/main" type="writingRegion" rotatedBoundingBox="2156,37729 2169,37729 2169,37744 2156,37744"/>
        </emma:interpretation>
      </emma:emma>
    </inkml:annotationXML>
    <inkml:traceGroup>
      <inkml:annotationXML>
        <emma:emma xmlns:emma="http://www.w3.org/2003/04/emma" version="1.0">
          <emma:interpretation id="{64079216-462D-46C9-AB65-863A16935B07}" emma:medium="tactile" emma:mode="ink">
            <msink:context xmlns:msink="http://schemas.microsoft.com/ink/2010/main" type="paragraph" rotatedBoundingBox="2156,37729 2169,37729 2169,37744 2156,3774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97DE4995-C889-4EBD-8157-494267B46B36}" emma:medium="tactile" emma:mode="ink">
              <msink:context xmlns:msink="http://schemas.microsoft.com/ink/2010/main" type="line" rotatedBoundingBox="2156,37729 2169,37729 2169,37744 2156,37744"/>
            </emma:interpretation>
          </emma:emma>
        </inkml:annotationXML>
        <inkml:traceGroup>
          <inkml:annotationXML>
            <emma:emma xmlns:emma="http://www.w3.org/2003/04/emma" version="1.0">
              <emma:interpretation id="{856CB252-ACDC-412A-8F16-7F9D57D8901F}" emma:medium="tactile" emma:mode="ink">
                <msink:context xmlns:msink="http://schemas.microsoft.com/ink/2010/main" type="inkWord" rotatedBoundingBox="2156,37729 2169,37729 2169,37744 2156,37744"/>
              </emma:interpretation>
              <emma:one-of disjunction-type="recognition" id="oneOf0">
                <emma:interpretation id="interp0" emma:lang="es-EC" emma:confidence="0">
                  <emma:literal>-</emma:literal>
                </emma:interpretation>
                <emma:interpretation id="interp1" emma:lang="es-EC" emma:confidence="0">
                  <emma:literal>_</emma:literal>
                </emma:interpretation>
                <emma:interpretation id="interp2" emma:lang="es-EC" emma:confidence="0">
                  <emma:literal>I</emma:literal>
                </emma:interpretation>
                <emma:interpretation id="interp3" emma:lang="es-EC" emma:confidence="0">
                  <emma:literal>.</emma:literal>
                </emma:interpretation>
                <emma:interpretation id="interp4" emma:lang="es-EC" emma:confidence="0">
                  <emma:literal>l</emma:literal>
                </emma:interpretation>
              </emma:one-of>
            </emma:emma>
          </inkml:annotationXML>
          <inkml:trace contextRef="#ctx0" brushRef="#br0">2157 37730 256,'13'0'0</inkml:trace>
        </inkml:traceGroup>
      </inkml:traceGroup>
    </inkml:traceGroup>
  </inkml:traceGroup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03-04T22:52:55.114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5D2FEBA7-5B10-4A94-B4B6-896B682924C6}" emma:medium="tactile" emma:mode="ink">
          <msink:context xmlns:msink="http://schemas.microsoft.com/ink/2010/main" type="writingRegion" rotatedBoundingBox="15015,36062 16072,36062 16072,36605 15015,36605"/>
        </emma:interpretation>
      </emma:emma>
    </inkml:annotationXML>
    <inkml:traceGroup>
      <inkml:annotationXML>
        <emma:emma xmlns:emma="http://www.w3.org/2003/04/emma" version="1.0">
          <emma:interpretation id="{53D58723-7BA3-465C-B8DC-AB88449D7D03}" emma:medium="tactile" emma:mode="ink">
            <msink:context xmlns:msink="http://schemas.microsoft.com/ink/2010/main" type="paragraph" rotatedBoundingBox="15015,36062 16072,36062 16072,36605 15015,36605" alignmentLevel="1"/>
          </emma:interpretation>
        </emma:emma>
      </inkml:annotationXML>
      <inkml:traceGroup>
        <inkml:annotationXML>
          <emma:emma xmlns:emma="http://www.w3.org/2003/04/emma" version="1.0">
            <emma:interpretation id="{91953485-5A22-4345-80A9-F2BAB22994D6}" emma:medium="tactile" emma:mode="ink">
              <msink:context xmlns:msink="http://schemas.microsoft.com/ink/2010/main" type="line" rotatedBoundingBox="15015,36062 16072,36062 16072,36605 15015,36605"/>
            </emma:interpretation>
          </emma:emma>
        </inkml:annotationXML>
        <inkml:traceGroup>
          <inkml:annotationXML>
            <emma:emma xmlns:emma="http://www.w3.org/2003/04/emma" version="1.0">
              <emma:interpretation id="{AA999290-D3CC-49E2-8C7D-67A77F1A20B8}" emma:medium="tactile" emma:mode="ink">
                <msink:context xmlns:msink="http://schemas.microsoft.com/ink/2010/main" type="inkWord" rotatedBoundingBox="15014,36551 16039,36036 16116,36191 15092,36705"/>
              </emma:interpretation>
              <emma:one-of disjunction-type="recognition" id="oneOf0">
                <emma:interpretation id="interp0" emma:lang="es-EC" emma:confidence="0">
                  <emma:literal>...</emma:literal>
                </emma:interpretation>
                <emma:interpretation id="interp1" emma:lang="es-EC" emma:confidence="0">
                  <emma:literal>:</emma:literal>
                </emma:interpretation>
                <emma:interpretation id="interp2" emma:lang="es-EC" emma:confidence="0">
                  <emma:literal>..</emma:literal>
                </emma:interpretation>
                <emma:interpretation id="interp3" emma:lang="es-EC" emma:confidence="0">
                  <emma:literal>.:</emma:literal>
                </emma:interpretation>
                <emma:interpretation id="interp4" emma:lang="es-EC" emma:confidence="0">
                  <emma:literal>: .</emma:literal>
                </emma:interpretation>
              </emma:one-of>
            </emma:emma>
          </inkml:annotationXML>
          <inkml:trace contextRef="#ctx0" brushRef="#br0">15042 36578 2816,'-14'0'1120,"14"-12"-576,0 12-224,0 0 384,0 0-192,0-14-32,0 14-224,0 0-96,0 0-160,-13 0-64,13 0 32,0 0 0,0 0 32,0 0-1216,13 14-1152,1-14 576</inkml:trace>
          <inkml:trace contextRef="#ctx0" brushRef="#br0" timeOffset="557">15293 36606 7424,'-40'-40'2816,"40"14"-1536,0 12-1504,0 14 448,0 0-448,0 0-96,0 0-864,0 14-448,13-14-1056,-13 12-384</inkml:trace>
          <inkml:trace contextRef="#ctx0" brushRef="#br0" timeOffset="1198">16074 36116 6912,'-14'-39'2624,"1"39"-1408,13-14-1408,0 14 384,0 0-1120,0 14-320,0-1-1440,0 13-608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7"/>
  <sheetViews>
    <sheetView topLeftCell="A19" zoomScale="90" workbookViewId="0">
      <selection activeCell="B21" sqref="B21"/>
    </sheetView>
  </sheetViews>
  <sheetFormatPr defaultRowHeight="14.25" x14ac:dyDescent="0.45"/>
  <cols>
    <col min="1" max="1" width="100.53125" customWidth="1"/>
    <col min="2" max="6" width="9.6640625" bestFit="1" customWidth="1"/>
    <col min="7" max="43" width="10.73046875" bestFit="1" customWidth="1"/>
    <col min="44" max="45" width="11.796875" bestFit="1" customWidth="1"/>
  </cols>
  <sheetData>
    <row r="1" spans="1:52" ht="15" x14ac:dyDescent="0.45">
      <c r="A1" s="95" t="s">
        <v>129</v>
      </c>
    </row>
    <row r="2" spans="1:52" ht="15.4" x14ac:dyDescent="0.45">
      <c r="A2" s="3" t="s">
        <v>130</v>
      </c>
    </row>
    <row r="4" spans="1:52" s="3" customFormat="1" ht="15.4" x14ac:dyDescent="0.45">
      <c r="B4" s="3">
        <v>1972</v>
      </c>
      <c r="C4" s="3">
        <f>+B4+1</f>
        <v>1973</v>
      </c>
      <c r="D4" s="3">
        <f t="shared" ref="D4:AS4" si="0">+C4+1</f>
        <v>1974</v>
      </c>
      <c r="E4" s="3">
        <f t="shared" si="0"/>
        <v>1975</v>
      </c>
      <c r="F4" s="3">
        <f t="shared" si="0"/>
        <v>1976</v>
      </c>
      <c r="G4" s="3">
        <f t="shared" si="0"/>
        <v>1977</v>
      </c>
      <c r="H4" s="3">
        <f t="shared" si="0"/>
        <v>1978</v>
      </c>
      <c r="I4" s="3">
        <f t="shared" si="0"/>
        <v>1979</v>
      </c>
      <c r="J4" s="3">
        <f t="shared" si="0"/>
        <v>1980</v>
      </c>
      <c r="K4" s="3">
        <f t="shared" si="0"/>
        <v>1981</v>
      </c>
      <c r="L4" s="3">
        <f t="shared" si="0"/>
        <v>1982</v>
      </c>
      <c r="M4" s="3">
        <f t="shared" si="0"/>
        <v>1983</v>
      </c>
      <c r="N4" s="3">
        <f t="shared" si="0"/>
        <v>1984</v>
      </c>
      <c r="O4" s="3">
        <f t="shared" si="0"/>
        <v>1985</v>
      </c>
      <c r="P4" s="3">
        <f t="shared" si="0"/>
        <v>1986</v>
      </c>
      <c r="Q4" s="3">
        <f t="shared" si="0"/>
        <v>1987</v>
      </c>
      <c r="R4" s="3">
        <f t="shared" si="0"/>
        <v>1988</v>
      </c>
      <c r="S4" s="3">
        <f t="shared" si="0"/>
        <v>1989</v>
      </c>
      <c r="T4" s="3">
        <f t="shared" si="0"/>
        <v>1990</v>
      </c>
      <c r="U4" s="3">
        <f t="shared" si="0"/>
        <v>1991</v>
      </c>
      <c r="V4" s="3">
        <f t="shared" si="0"/>
        <v>1992</v>
      </c>
      <c r="W4" s="3">
        <f t="shared" si="0"/>
        <v>1993</v>
      </c>
      <c r="X4" s="3">
        <f t="shared" si="0"/>
        <v>1994</v>
      </c>
      <c r="Y4" s="3">
        <f t="shared" si="0"/>
        <v>1995</v>
      </c>
      <c r="Z4" s="3">
        <f t="shared" si="0"/>
        <v>1996</v>
      </c>
      <c r="AA4" s="3">
        <f t="shared" si="0"/>
        <v>1997</v>
      </c>
      <c r="AB4" s="3">
        <f t="shared" si="0"/>
        <v>1998</v>
      </c>
      <c r="AC4" s="3">
        <f t="shared" si="0"/>
        <v>1999</v>
      </c>
      <c r="AD4" s="3">
        <f t="shared" si="0"/>
        <v>2000</v>
      </c>
      <c r="AE4" s="3">
        <f t="shared" si="0"/>
        <v>2001</v>
      </c>
      <c r="AF4" s="3">
        <f t="shared" si="0"/>
        <v>2002</v>
      </c>
      <c r="AG4" s="3">
        <f t="shared" si="0"/>
        <v>2003</v>
      </c>
      <c r="AH4" s="3">
        <f t="shared" si="0"/>
        <v>2004</v>
      </c>
      <c r="AI4" s="3">
        <f t="shared" si="0"/>
        <v>2005</v>
      </c>
      <c r="AJ4" s="3">
        <f t="shared" si="0"/>
        <v>2006</v>
      </c>
      <c r="AK4" s="3">
        <f t="shared" si="0"/>
        <v>2007</v>
      </c>
      <c r="AL4" s="3">
        <f t="shared" si="0"/>
        <v>2008</v>
      </c>
      <c r="AM4" s="3">
        <f t="shared" si="0"/>
        <v>2009</v>
      </c>
      <c r="AN4" s="3">
        <f t="shared" si="0"/>
        <v>2010</v>
      </c>
      <c r="AO4" s="3">
        <f t="shared" si="0"/>
        <v>2011</v>
      </c>
      <c r="AP4" s="3">
        <f t="shared" si="0"/>
        <v>2012</v>
      </c>
      <c r="AQ4" s="3">
        <f t="shared" si="0"/>
        <v>2013</v>
      </c>
      <c r="AR4" s="3">
        <f t="shared" si="0"/>
        <v>2014</v>
      </c>
      <c r="AS4" s="3">
        <f t="shared" si="0"/>
        <v>2015</v>
      </c>
    </row>
    <row r="5" spans="1:52" s="110" customFormat="1" ht="15.4" x14ac:dyDescent="0.45">
      <c r="A5" s="75" t="s">
        <v>131</v>
      </c>
      <c r="B5" s="109">
        <f>SUM(B6:B11)</f>
        <v>321304.93188442331</v>
      </c>
      <c r="C5" s="109">
        <f t="shared" ref="C5:AS5" si="1">SUM(C6:C11)</f>
        <v>319973.01946638181</v>
      </c>
      <c r="D5" s="109">
        <f t="shared" si="1"/>
        <v>318903.32967371913</v>
      </c>
      <c r="E5" s="109">
        <f t="shared" si="1"/>
        <v>318393.2833381964</v>
      </c>
      <c r="F5" s="109">
        <f t="shared" si="1"/>
        <v>317559.01095154055</v>
      </c>
      <c r="G5" s="109">
        <f t="shared" si="1"/>
        <v>316795.64322487271</v>
      </c>
      <c r="H5" s="109">
        <f t="shared" si="1"/>
        <v>316026.53509471088</v>
      </c>
      <c r="I5" s="109">
        <f t="shared" si="1"/>
        <v>315027.60679920047</v>
      </c>
      <c r="J5" s="109">
        <f t="shared" si="1"/>
        <v>314507.24463222787</v>
      </c>
      <c r="K5" s="109">
        <f t="shared" si="1"/>
        <v>314281.12429423409</v>
      </c>
      <c r="L5" s="109">
        <f t="shared" si="1"/>
        <v>314103.05793979764</v>
      </c>
      <c r="M5" s="109">
        <f t="shared" si="1"/>
        <v>312796.03440947365</v>
      </c>
      <c r="N5" s="109">
        <f t="shared" si="1"/>
        <v>311297.9937161706</v>
      </c>
      <c r="O5" s="109">
        <f t="shared" si="1"/>
        <v>309908.4253689046</v>
      </c>
      <c r="P5" s="109">
        <f t="shared" si="1"/>
        <v>308599.01312712592</v>
      </c>
      <c r="Q5" s="109">
        <f t="shared" si="1"/>
        <v>307908.25887089182</v>
      </c>
      <c r="R5" s="109">
        <f t="shared" si="1"/>
        <v>306213.71792792802</v>
      </c>
      <c r="S5" s="109">
        <f t="shared" si="1"/>
        <v>304640.94966497674</v>
      </c>
      <c r="T5" s="109">
        <f t="shared" si="1"/>
        <v>303152.81320712517</v>
      </c>
      <c r="U5" s="109">
        <f t="shared" si="1"/>
        <v>301826.68917594571</v>
      </c>
      <c r="V5" s="109">
        <f t="shared" si="1"/>
        <v>300268.61725852324</v>
      </c>
      <c r="W5" s="109">
        <f t="shared" si="1"/>
        <v>298532.89202429436</v>
      </c>
      <c r="X5" s="109">
        <f t="shared" si="1"/>
        <v>296563.83043922298</v>
      </c>
      <c r="Y5" s="109">
        <f t="shared" si="1"/>
        <v>294792.79018340696</v>
      </c>
      <c r="Z5" s="109">
        <f t="shared" si="1"/>
        <v>292809.96053414146</v>
      </c>
      <c r="AA5" s="109">
        <f t="shared" si="1"/>
        <v>290651.72662480571</v>
      </c>
      <c r="AB5" s="109">
        <f t="shared" si="1"/>
        <v>289021.37030345213</v>
      </c>
      <c r="AC5" s="109">
        <f t="shared" si="1"/>
        <v>286710.29053819005</v>
      </c>
      <c r="AD5" s="109">
        <f t="shared" si="1"/>
        <v>283322.98760866612</v>
      </c>
      <c r="AE5" s="109">
        <f t="shared" si="1"/>
        <v>281745.21253611374</v>
      </c>
      <c r="AF5" s="109">
        <f t="shared" si="1"/>
        <v>279438.01513553545</v>
      </c>
      <c r="AG5" s="109">
        <f t="shared" si="1"/>
        <v>277718.44265013549</v>
      </c>
      <c r="AH5" s="109">
        <f t="shared" si="1"/>
        <v>274062.78978639562</v>
      </c>
      <c r="AI5" s="109">
        <f t="shared" si="1"/>
        <v>271756.73215500673</v>
      </c>
      <c r="AJ5" s="109">
        <f t="shared" si="1"/>
        <v>268328.45459736581</v>
      </c>
      <c r="AK5" s="109">
        <f t="shared" si="1"/>
        <v>267120.83074088331</v>
      </c>
      <c r="AL5" s="109">
        <f t="shared" si="1"/>
        <v>263780.92920928774</v>
      </c>
      <c r="AM5" s="109">
        <f t="shared" si="1"/>
        <v>264453.18796848156</v>
      </c>
      <c r="AN5" s="109">
        <f t="shared" si="1"/>
        <v>265507.05255598202</v>
      </c>
      <c r="AO5" s="109">
        <f t="shared" si="1"/>
        <v>268900.15407694504</v>
      </c>
      <c r="AP5" s="109">
        <f t="shared" si="1"/>
        <v>271487.17470921017</v>
      </c>
      <c r="AQ5" s="109">
        <f t="shared" si="1"/>
        <v>275558.05032207776</v>
      </c>
      <c r="AR5" s="109">
        <f t="shared" si="1"/>
        <v>279297.80671322352</v>
      </c>
      <c r="AS5" s="109">
        <f t="shared" si="1"/>
        <v>281103.18990342366</v>
      </c>
      <c r="AT5" s="1"/>
      <c r="AU5" s="1"/>
      <c r="AV5" s="1"/>
      <c r="AW5" s="1"/>
      <c r="AX5" s="1"/>
      <c r="AY5" s="1"/>
      <c r="AZ5" s="1"/>
    </row>
    <row r="6" spans="1:52" ht="15.4" x14ac:dyDescent="0.45">
      <c r="A6" s="70" t="s">
        <v>138</v>
      </c>
      <c r="B6" s="11">
        <v>45.620720387046937</v>
      </c>
      <c r="C6" s="11">
        <v>54.102062237113699</v>
      </c>
      <c r="D6" s="11">
        <v>69.497284466746706</v>
      </c>
      <c r="E6" s="11">
        <v>228.38594749473111</v>
      </c>
      <c r="F6" s="11">
        <v>275.69449235786874</v>
      </c>
      <c r="G6" s="11">
        <v>334.55296009553012</v>
      </c>
      <c r="H6" s="11">
        <v>424.97091591116384</v>
      </c>
      <c r="I6" s="11">
        <v>462.56547437519919</v>
      </c>
      <c r="J6" s="11">
        <v>570.32368918513214</v>
      </c>
      <c r="K6" s="11">
        <v>503.77551254116554</v>
      </c>
      <c r="L6" s="11">
        <v>645.64936663374613</v>
      </c>
      <c r="M6" s="11">
        <v>594.39041607783975</v>
      </c>
      <c r="N6" s="11">
        <v>521.6892206886489</v>
      </c>
      <c r="O6" s="11">
        <v>514.49134309478166</v>
      </c>
      <c r="P6" s="11">
        <v>521.79036716963446</v>
      </c>
      <c r="Q6" s="11">
        <v>471.3554077794924</v>
      </c>
      <c r="R6" s="11">
        <v>432.6839807080442</v>
      </c>
      <c r="S6" s="11">
        <v>406.62943902683497</v>
      </c>
      <c r="T6" s="11">
        <v>434.56198067284254</v>
      </c>
      <c r="U6" s="11">
        <v>694.9825024722669</v>
      </c>
      <c r="V6" s="11">
        <v>785.08078432249431</v>
      </c>
      <c r="W6" s="11">
        <v>839.73514565284938</v>
      </c>
      <c r="X6" s="11">
        <v>880.84522158139953</v>
      </c>
      <c r="Y6" s="11">
        <v>1099.7653842395787</v>
      </c>
      <c r="Z6" s="11">
        <v>1190.1288001862924</v>
      </c>
      <c r="AA6" s="11">
        <v>1230.0781471679838</v>
      </c>
      <c r="AB6" s="11">
        <v>1392.0777971972002</v>
      </c>
      <c r="AC6" s="11">
        <v>1383.2291123489904</v>
      </c>
      <c r="AD6" s="11">
        <v>1065.72</v>
      </c>
      <c r="AE6" s="11">
        <v>1592.5</v>
      </c>
      <c r="AF6" s="11">
        <v>1207</v>
      </c>
      <c r="AG6" s="11">
        <v>1646.3</v>
      </c>
      <c r="AH6" s="11">
        <v>1958.7</v>
      </c>
      <c r="AI6" s="11">
        <v>2732.6</v>
      </c>
      <c r="AJ6" s="11">
        <v>1543.8799999999999</v>
      </c>
      <c r="AK6" s="11">
        <v>1552.67</v>
      </c>
      <c r="AL6" s="11">
        <v>1096.6539540000001</v>
      </c>
      <c r="AM6" s="11">
        <v>894.14300100000003</v>
      </c>
      <c r="AN6" s="11">
        <v>955.27660800000001</v>
      </c>
      <c r="AO6" s="11">
        <v>1478.994864</v>
      </c>
      <c r="AP6" s="11">
        <v>1337.399285</v>
      </c>
      <c r="AQ6" s="11">
        <v>1051.713514</v>
      </c>
      <c r="AR6" s="11">
        <v>811.30014000000006</v>
      </c>
      <c r="AS6" s="11">
        <v>700.25216799999998</v>
      </c>
      <c r="AT6" s="3"/>
      <c r="AU6" s="3"/>
      <c r="AV6" s="3"/>
      <c r="AW6" s="3"/>
      <c r="AX6" s="3"/>
      <c r="AY6" s="3"/>
      <c r="AZ6" s="3"/>
    </row>
    <row r="7" spans="1:52" ht="15.4" x14ac:dyDescent="0.45">
      <c r="A7" s="97" t="s">
        <v>139</v>
      </c>
      <c r="B7" s="11">
        <v>54.160562588345392</v>
      </c>
      <c r="C7" s="11">
        <v>64.229545327033534</v>
      </c>
      <c r="D7" s="11">
        <v>82.506632800783052</v>
      </c>
      <c r="E7" s="11">
        <v>271.13801138263079</v>
      </c>
      <c r="F7" s="11">
        <v>327.30234599386176</v>
      </c>
      <c r="G7" s="11">
        <v>397.17865874636334</v>
      </c>
      <c r="H7" s="11">
        <v>504.52214901823777</v>
      </c>
      <c r="I7" s="11">
        <v>549.15411491877444</v>
      </c>
      <c r="J7" s="11">
        <v>677.08382510543822</v>
      </c>
      <c r="K7" s="11">
        <v>916.79655086961861</v>
      </c>
      <c r="L7" s="11">
        <v>1174.9858769735326</v>
      </c>
      <c r="M7" s="11">
        <v>1081.7022061698406</v>
      </c>
      <c r="N7" s="11">
        <v>949.39683697732357</v>
      </c>
      <c r="O7" s="11">
        <v>936.29776965991414</v>
      </c>
      <c r="P7" s="11">
        <v>949.58090853815133</v>
      </c>
      <c r="Q7" s="11">
        <v>857.79677917685535</v>
      </c>
      <c r="R7" s="11">
        <v>787.42053008631899</v>
      </c>
      <c r="S7" s="11">
        <v>740.00513701306113</v>
      </c>
      <c r="T7" s="11">
        <v>790.83821087349247</v>
      </c>
      <c r="U7" s="11">
        <v>875.8623740245813</v>
      </c>
      <c r="V7" s="11">
        <v>989.41011768166004</v>
      </c>
      <c r="W7" s="11">
        <v>1058.2891160669644</v>
      </c>
      <c r="X7" s="11">
        <v>1110.0987207275473</v>
      </c>
      <c r="Y7" s="11">
        <v>1385.9962184423071</v>
      </c>
      <c r="Z7" s="11">
        <v>1499.878101417077</v>
      </c>
      <c r="AA7" s="11">
        <v>1550.2248795929956</v>
      </c>
      <c r="AB7" s="11">
        <v>1754.3874269391467</v>
      </c>
      <c r="AC7" s="11">
        <v>1743.2357359389007</v>
      </c>
      <c r="AD7" s="11">
        <v>1343.09</v>
      </c>
      <c r="AE7" s="11">
        <v>1793.977677725499</v>
      </c>
      <c r="AF7" s="11">
        <v>2093.1621656069697</v>
      </c>
      <c r="AG7" s="11">
        <v>2377.9243431973873</v>
      </c>
      <c r="AH7" s="11">
        <v>1512.7554668</v>
      </c>
      <c r="AI7" s="11">
        <v>1566.2399863099999</v>
      </c>
      <c r="AJ7" s="11">
        <v>1712.5685970699999</v>
      </c>
      <c r="AK7" s="11">
        <v>1915.5218566199999</v>
      </c>
      <c r="AL7" s="11">
        <v>933.91101067</v>
      </c>
      <c r="AM7" s="11">
        <v>753.25405891999992</v>
      </c>
      <c r="AN7" s="11">
        <v>758.53747992000001</v>
      </c>
      <c r="AO7" s="11">
        <v>1195.97469383</v>
      </c>
      <c r="AP7" s="11">
        <v>914.57038437999995</v>
      </c>
      <c r="AQ7" s="11">
        <v>585.67774853999993</v>
      </c>
      <c r="AR7" s="11">
        <v>575.20677453999997</v>
      </c>
      <c r="AS7" s="11">
        <v>408.23461748</v>
      </c>
      <c r="AT7" s="3"/>
      <c r="AU7" s="3"/>
      <c r="AV7" s="3"/>
      <c r="AW7" s="3"/>
      <c r="AX7" s="3"/>
      <c r="AY7" s="3"/>
      <c r="AZ7" s="3"/>
    </row>
    <row r="8" spans="1:52" s="39" customFormat="1" ht="15.4" x14ac:dyDescent="0.45">
      <c r="A8" s="68" t="s">
        <v>132</v>
      </c>
      <c r="B8" s="7">
        <v>279791.02757865534</v>
      </c>
      <c r="C8" s="7">
        <v>278245.93015393184</v>
      </c>
      <c r="D8" s="7">
        <v>276936.10123409983</v>
      </c>
      <c r="E8" s="7">
        <v>275745.52826931508</v>
      </c>
      <c r="F8" s="7">
        <v>274361.66862573125</v>
      </c>
      <c r="G8" s="7">
        <v>273011.64175266819</v>
      </c>
      <c r="H8" s="7">
        <v>271518.58071016555</v>
      </c>
      <c r="I8" s="7">
        <v>269933.71102914377</v>
      </c>
      <c r="J8" s="7">
        <v>268421.02738516481</v>
      </c>
      <c r="K8" s="7">
        <v>266866.26055868069</v>
      </c>
      <c r="L8" s="7">
        <v>265305.3515335939</v>
      </c>
      <c r="M8" s="7">
        <v>263554.35869234579</v>
      </c>
      <c r="N8" s="7">
        <v>261655.6692866793</v>
      </c>
      <c r="O8" s="7">
        <v>259586.55920889287</v>
      </c>
      <c r="P8" s="7">
        <v>257431.49889323465</v>
      </c>
      <c r="Q8" s="7">
        <v>256152.07689717808</v>
      </c>
      <c r="R8" s="7">
        <v>253904.72143222025</v>
      </c>
      <c r="S8" s="7">
        <v>251840.33456326029</v>
      </c>
      <c r="T8" s="7">
        <v>249726.16142443873</v>
      </c>
      <c r="U8" s="7">
        <v>247525.3488241398</v>
      </c>
      <c r="V8" s="7">
        <v>245162.75111807312</v>
      </c>
      <c r="W8" s="7">
        <v>242652.92308708595</v>
      </c>
      <c r="X8" s="7">
        <v>239850.11420988152</v>
      </c>
      <c r="Y8" s="7">
        <v>236946.80031395805</v>
      </c>
      <c r="Z8" s="7">
        <v>234097.24585926952</v>
      </c>
      <c r="AA8" s="7">
        <v>231216.16956026712</v>
      </c>
      <c r="AB8" s="7">
        <v>228431.11832654753</v>
      </c>
      <c r="AC8" s="7">
        <v>225651.19572730467</v>
      </c>
      <c r="AD8" s="7">
        <v>222695.82517787773</v>
      </c>
      <c r="AE8" s="7">
        <v>219688.05336314449</v>
      </c>
      <c r="AF8" s="7">
        <v>216786.80713803778</v>
      </c>
      <c r="AG8" s="7">
        <v>213681.20611387779</v>
      </c>
      <c r="AH8" s="7">
        <v>209784.09259256144</v>
      </c>
      <c r="AI8" s="7">
        <v>205850.91645964747</v>
      </c>
      <c r="AJ8" s="7">
        <v>201887.41326431083</v>
      </c>
      <c r="AK8" s="7">
        <v>198105.86338123333</v>
      </c>
      <c r="AL8" s="7">
        <v>194361.20259434826</v>
      </c>
      <c r="AM8" s="7">
        <v>190764.78557142903</v>
      </c>
      <c r="AN8" s="7">
        <v>187168.21897612873</v>
      </c>
      <c r="AO8" s="7">
        <v>183471.61032438962</v>
      </c>
      <c r="AP8" s="7">
        <v>179735.14091888591</v>
      </c>
      <c r="AQ8" s="7">
        <v>175840.64138776134</v>
      </c>
      <c r="AR8" s="7">
        <v>171722.68897639363</v>
      </c>
      <c r="AS8" s="7">
        <v>167704.32026263062</v>
      </c>
      <c r="AT8" s="6"/>
      <c r="AU8" s="6"/>
      <c r="AV8" s="6"/>
      <c r="AW8" s="6"/>
      <c r="AX8" s="6"/>
      <c r="AY8" s="6"/>
      <c r="AZ8" s="6"/>
    </row>
    <row r="9" spans="1:52" s="39" customFormat="1" ht="15.4" x14ac:dyDescent="0.45">
      <c r="A9" s="68" t="s">
        <v>140</v>
      </c>
      <c r="B9" s="7">
        <v>40732.013512488389</v>
      </c>
      <c r="C9" s="7">
        <v>40732.013512488389</v>
      </c>
      <c r="D9" s="7">
        <v>40732.013512488389</v>
      </c>
      <c r="E9" s="7">
        <v>40732.013512488389</v>
      </c>
      <c r="F9" s="7">
        <v>40732.013512488389</v>
      </c>
      <c r="G9" s="7">
        <v>40732.013512488389</v>
      </c>
      <c r="H9" s="7">
        <v>40732.013512488389</v>
      </c>
      <c r="I9" s="7">
        <v>40732.013512488389</v>
      </c>
      <c r="J9" s="7">
        <v>40732.013512488389</v>
      </c>
      <c r="K9" s="7">
        <v>40732.013512488389</v>
      </c>
      <c r="L9" s="7">
        <v>40732.013512488389</v>
      </c>
      <c r="M9" s="7">
        <v>40732.013512488389</v>
      </c>
      <c r="N9" s="7">
        <v>40732.013512488389</v>
      </c>
      <c r="O9" s="7">
        <v>40732.013512488389</v>
      </c>
      <c r="P9" s="7">
        <v>40732.013512488389</v>
      </c>
      <c r="Q9" s="7">
        <v>40732.013512488389</v>
      </c>
      <c r="R9" s="7">
        <v>40732.013512488389</v>
      </c>
      <c r="S9" s="7">
        <v>40732.013512488389</v>
      </c>
      <c r="T9" s="7">
        <v>40732.013512488389</v>
      </c>
      <c r="U9" s="7">
        <v>40732.013512488389</v>
      </c>
      <c r="V9" s="7">
        <v>40732.013512488389</v>
      </c>
      <c r="W9" s="7">
        <v>40732.013512488389</v>
      </c>
      <c r="X9" s="7">
        <v>40732.013512488389</v>
      </c>
      <c r="Y9" s="7">
        <v>40732.013512488389</v>
      </c>
      <c r="Z9" s="7">
        <v>40732.013512488389</v>
      </c>
      <c r="AA9" s="7">
        <v>40732.013512488389</v>
      </c>
      <c r="AB9" s="7">
        <v>40732.013512488389</v>
      </c>
      <c r="AC9" s="7">
        <v>40732.013512488389</v>
      </c>
      <c r="AD9" s="7">
        <v>40732.013512488389</v>
      </c>
      <c r="AE9" s="7">
        <v>40732.013512488389</v>
      </c>
      <c r="AF9" s="7">
        <v>40732.013512488389</v>
      </c>
      <c r="AG9" s="7">
        <v>40732.013512488389</v>
      </c>
      <c r="AH9" s="7">
        <v>40732.013512488389</v>
      </c>
      <c r="AI9" s="7">
        <v>40732.013512488389</v>
      </c>
      <c r="AJ9" s="7">
        <v>40732.013512488389</v>
      </c>
      <c r="AK9" s="7">
        <v>40732.013512488389</v>
      </c>
      <c r="AL9" s="7">
        <v>40732.013512488389</v>
      </c>
      <c r="AM9" s="7">
        <v>40732.013512488389</v>
      </c>
      <c r="AN9" s="7">
        <v>40732.013512488389</v>
      </c>
      <c r="AO9" s="7">
        <v>40732.013512488389</v>
      </c>
      <c r="AP9" s="7">
        <v>40732.013512488389</v>
      </c>
      <c r="AQ9" s="7">
        <v>40732.013512488389</v>
      </c>
      <c r="AR9" s="7">
        <v>40732.013512488389</v>
      </c>
      <c r="AS9" s="7">
        <v>40732.013512488389</v>
      </c>
      <c r="AT9" s="6"/>
      <c r="AU9" s="6"/>
      <c r="AV9" s="6"/>
      <c r="AW9" s="6"/>
      <c r="AX9" s="6"/>
      <c r="AY9" s="6"/>
      <c r="AZ9" s="6"/>
    </row>
    <row r="10" spans="1:52" s="39" customFormat="1" ht="15.4" x14ac:dyDescent="0.45">
      <c r="A10" s="68" t="s">
        <v>141</v>
      </c>
      <c r="B10" s="7">
        <v>682.10951030419733</v>
      </c>
      <c r="C10" s="7">
        <v>876.744192397436</v>
      </c>
      <c r="D10" s="7">
        <v>1083.2110098633523</v>
      </c>
      <c r="E10" s="7">
        <v>1416.2175975155737</v>
      </c>
      <c r="F10" s="7">
        <v>1862.3319749692055</v>
      </c>
      <c r="G10" s="7">
        <v>2320.2563408742431</v>
      </c>
      <c r="H10" s="7">
        <v>2846.4478071275757</v>
      </c>
      <c r="I10" s="7">
        <v>3350.1626682743267</v>
      </c>
      <c r="J10" s="7">
        <v>4106.7962202840972</v>
      </c>
      <c r="K10" s="7">
        <v>5262.2781596542109</v>
      </c>
      <c r="L10" s="7">
        <v>6245.0576501080441</v>
      </c>
      <c r="M10" s="7">
        <v>6833.569582391734</v>
      </c>
      <c r="N10" s="7">
        <v>7439.224859336894</v>
      </c>
      <c r="O10" s="7">
        <v>8139.0635347686739</v>
      </c>
      <c r="P10" s="7">
        <v>8964.12944569508</v>
      </c>
      <c r="Q10" s="7">
        <v>9695.0162742690063</v>
      </c>
      <c r="R10" s="7">
        <v>10356.878472425071</v>
      </c>
      <c r="S10" s="7">
        <v>10921.967013188187</v>
      </c>
      <c r="T10" s="7">
        <v>11469.238078651722</v>
      </c>
      <c r="U10" s="7">
        <v>11998.481962820708</v>
      </c>
      <c r="V10" s="7">
        <v>12599.361725957586</v>
      </c>
      <c r="W10" s="7">
        <v>13249.931163000232</v>
      </c>
      <c r="X10" s="7">
        <v>13990.758774544121</v>
      </c>
      <c r="Y10" s="7">
        <v>14628.214754278672</v>
      </c>
      <c r="Z10" s="7">
        <v>15290.694260780148</v>
      </c>
      <c r="AA10" s="7">
        <v>15923.240525289222</v>
      </c>
      <c r="AB10" s="7">
        <v>16711.77324027985</v>
      </c>
      <c r="AC10" s="7">
        <v>17200.61645010909</v>
      </c>
      <c r="AD10" s="7">
        <v>17486.338918300018</v>
      </c>
      <c r="AE10" s="7">
        <v>17938.667982755414</v>
      </c>
      <c r="AF10" s="7">
        <v>18619.032319402311</v>
      </c>
      <c r="AG10" s="7">
        <v>19280.998680571902</v>
      </c>
      <c r="AH10" s="7">
        <v>19968.828214545738</v>
      </c>
      <c r="AI10" s="7">
        <v>20561.462196560882</v>
      </c>
      <c r="AJ10" s="7">
        <v>21111.37922349654</v>
      </c>
      <c r="AK10" s="7">
        <v>23416.661990541612</v>
      </c>
      <c r="AL10" s="7">
        <v>26657.1481377811</v>
      </c>
      <c r="AM10" s="7">
        <v>31308.991824644141</v>
      </c>
      <c r="AN10" s="7">
        <v>35893.005979444912</v>
      </c>
      <c r="AO10" s="7">
        <v>42021.560682237032</v>
      </c>
      <c r="AP10" s="7">
        <v>48768.050608455851</v>
      </c>
      <c r="AQ10" s="7">
        <v>57348.004159288001</v>
      </c>
      <c r="AR10" s="7">
        <v>65456.597309801487</v>
      </c>
      <c r="AS10" s="7">
        <v>71558.369342824619</v>
      </c>
      <c r="AT10" s="6"/>
      <c r="AU10" s="6"/>
      <c r="AV10" s="6"/>
      <c r="AW10" s="6"/>
      <c r="AX10" s="6"/>
      <c r="AY10" s="6"/>
      <c r="AZ10" s="6"/>
    </row>
    <row r="11" spans="1:52" s="39" customFormat="1" ht="15.4" x14ac:dyDescent="0.45">
      <c r="A11" s="96" t="s">
        <v>142</v>
      </c>
      <c r="B11" s="7">
        <f>+[1]Balance!E44</f>
        <v>0</v>
      </c>
      <c r="C11" s="7">
        <f>+[1]Balance!F44</f>
        <v>0</v>
      </c>
      <c r="D11" s="7">
        <f>+[1]Balance!G44</f>
        <v>0</v>
      </c>
      <c r="E11" s="7">
        <f>+[1]Balance!H44</f>
        <v>0</v>
      </c>
      <c r="F11" s="7">
        <f>+[1]Balance!I44</f>
        <v>0</v>
      </c>
      <c r="G11" s="7">
        <f>+[1]Balance!J44</f>
        <v>0</v>
      </c>
      <c r="H11" s="7">
        <f>+[1]Balance!K44</f>
        <v>0</v>
      </c>
      <c r="I11" s="7">
        <f>+[1]Balance!L44</f>
        <v>0</v>
      </c>
      <c r="J11" s="7">
        <f>+[1]Balance!M44</f>
        <v>0</v>
      </c>
      <c r="K11" s="7">
        <f>+[1]Balance!N44</f>
        <v>0</v>
      </c>
      <c r="L11" s="7">
        <f>+[1]Balance!O44</f>
        <v>0</v>
      </c>
      <c r="M11" s="7">
        <f>+[1]Balance!P44</f>
        <v>0</v>
      </c>
      <c r="N11" s="7">
        <f>+[1]Balance!Q44</f>
        <v>0</v>
      </c>
      <c r="O11" s="7">
        <f>+[1]Balance!R44</f>
        <v>0</v>
      </c>
      <c r="P11" s="7">
        <f>+[1]Balance!S44</f>
        <v>0</v>
      </c>
      <c r="Q11" s="7">
        <f>+[1]Balance!T44</f>
        <v>0</v>
      </c>
      <c r="R11" s="7">
        <f>+[1]Balance!U44</f>
        <v>0</v>
      </c>
      <c r="S11" s="7">
        <f>+[1]Balance!V44</f>
        <v>0</v>
      </c>
      <c r="T11" s="7">
        <f>+[1]Balance!W44</f>
        <v>0</v>
      </c>
      <c r="U11" s="7">
        <f>+[1]Balance!X44</f>
        <v>0</v>
      </c>
      <c r="V11" s="7">
        <f>+[1]Balance!Y44</f>
        <v>0</v>
      </c>
      <c r="W11" s="7">
        <f>+[1]Balance!Z44</f>
        <v>0</v>
      </c>
      <c r="X11" s="7">
        <f>+[1]Balance!AA44</f>
        <v>0</v>
      </c>
      <c r="Y11" s="7">
        <f>+[1]Balance!AB44</f>
        <v>0</v>
      </c>
      <c r="Z11" s="7">
        <f>+[1]Balance!AC44</f>
        <v>0</v>
      </c>
      <c r="AA11" s="7">
        <f>+[1]Balance!AD44</f>
        <v>0</v>
      </c>
      <c r="AB11" s="7">
        <f>+[1]Balance!AE44</f>
        <v>0</v>
      </c>
      <c r="AC11" s="7">
        <f>+[1]Balance!AF44</f>
        <v>0</v>
      </c>
      <c r="AD11" s="7">
        <f>+[1]Balance!AG44</f>
        <v>0</v>
      </c>
      <c r="AE11" s="7">
        <f>+[1]Balance!AH44</f>
        <v>0</v>
      </c>
      <c r="AF11" s="7">
        <f>+[1]Balance!AI44</f>
        <v>0</v>
      </c>
      <c r="AG11" s="7">
        <f>+[1]Balance!AJ44</f>
        <v>0</v>
      </c>
      <c r="AH11" s="7">
        <f>+[1]Balance!AK44</f>
        <v>106.40000000000003</v>
      </c>
      <c r="AI11" s="7">
        <f>+[1]Balance!AL44</f>
        <v>313.49999999999994</v>
      </c>
      <c r="AJ11" s="7">
        <f>+[1]Balance!AM44</f>
        <v>1341.2</v>
      </c>
      <c r="AK11" s="7">
        <f>+[1]Balance!AN44</f>
        <v>1398.1</v>
      </c>
      <c r="AL11" s="7">
        <f>+[1]Balance!AO44</f>
        <v>0</v>
      </c>
      <c r="AM11" s="7">
        <f>+[1]Balance!AP44</f>
        <v>0</v>
      </c>
      <c r="AN11" s="7">
        <f>+[1]Balance!AQ44</f>
        <v>0</v>
      </c>
      <c r="AO11" s="7">
        <f>+[1]Balance!AR44</f>
        <v>0</v>
      </c>
      <c r="AP11" s="7">
        <f>+[1]Balance!AS44</f>
        <v>0</v>
      </c>
      <c r="AQ11" s="7">
        <f>+[1]Balance!AT44</f>
        <v>0</v>
      </c>
      <c r="AR11" s="7">
        <f>+[1]Balance!AU44</f>
        <v>0</v>
      </c>
      <c r="AS11" s="7">
        <f>+[1]Balance!AV44</f>
        <v>0</v>
      </c>
      <c r="AT11" s="6"/>
      <c r="AU11" s="6"/>
      <c r="AV11" s="6"/>
      <c r="AW11" s="6"/>
      <c r="AX11" s="6"/>
      <c r="AY11" s="6"/>
      <c r="AZ11" s="6"/>
    </row>
    <row r="12" spans="1:52" s="39" customFormat="1" ht="15.4" x14ac:dyDescent="0.4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6"/>
      <c r="AU12" s="6"/>
      <c r="AV12" s="6"/>
      <c r="AW12" s="6"/>
      <c r="AX12" s="6"/>
      <c r="AY12" s="6"/>
      <c r="AZ12" s="6"/>
    </row>
    <row r="13" spans="1:52" s="112" customFormat="1" ht="15.4" x14ac:dyDescent="0.45">
      <c r="A13" s="106" t="s">
        <v>133</v>
      </c>
      <c r="B13" s="111">
        <f>+B14+B15+B16+B17+B22+B25</f>
        <v>8024.2663499243408</v>
      </c>
      <c r="C13" s="111">
        <f t="shared" ref="C13:AS13" si="2">+C14+C15+C16+C17+C22+C25</f>
        <v>7933.7047085785834</v>
      </c>
      <c r="D13" s="111">
        <f t="shared" si="2"/>
        <v>8462.7618645065832</v>
      </c>
      <c r="E13" s="111">
        <f t="shared" si="2"/>
        <v>8743.860052944885</v>
      </c>
      <c r="F13" s="111">
        <f t="shared" si="2"/>
        <v>8431.1905121475302</v>
      </c>
      <c r="G13" s="111">
        <f t="shared" si="2"/>
        <v>9411.7326798341946</v>
      </c>
      <c r="H13" s="111">
        <f t="shared" si="2"/>
        <v>10075.798021213232</v>
      </c>
      <c r="I13" s="111">
        <f t="shared" si="2"/>
        <v>10968.917026417399</v>
      </c>
      <c r="J13" s="111">
        <f t="shared" si="2"/>
        <v>12201.712923263452</v>
      </c>
      <c r="K13" s="111">
        <f t="shared" si="2"/>
        <v>13428.820360740934</v>
      </c>
      <c r="L13" s="111">
        <f t="shared" si="2"/>
        <v>14229.043005337171</v>
      </c>
      <c r="M13" s="111">
        <f t="shared" si="2"/>
        <v>15638.330961516036</v>
      </c>
      <c r="N13" s="111">
        <f t="shared" si="2"/>
        <v>16475.386561444895</v>
      </c>
      <c r="O13" s="111">
        <f t="shared" si="2"/>
        <v>16662.944132588833</v>
      </c>
      <c r="P13" s="111">
        <f t="shared" si="2"/>
        <v>17235.20551830289</v>
      </c>
      <c r="Q13" s="111">
        <f t="shared" si="2"/>
        <v>18509.181609060048</v>
      </c>
      <c r="R13" s="111">
        <f t="shared" si="2"/>
        <v>18996.326700901463</v>
      </c>
      <c r="S13" s="111">
        <f t="shared" si="2"/>
        <v>19493.607734777754</v>
      </c>
      <c r="T13" s="111">
        <f t="shared" si="2"/>
        <v>20086.267063001273</v>
      </c>
      <c r="U13" s="111">
        <f t="shared" si="2"/>
        <v>21176.449952611809</v>
      </c>
      <c r="V13" s="111">
        <f t="shared" si="2"/>
        <v>22314.761068067797</v>
      </c>
      <c r="W13" s="111">
        <f t="shared" si="2"/>
        <v>23562.485846399948</v>
      </c>
      <c r="X13" s="111">
        <f t="shared" si="2"/>
        <v>24283.658913165353</v>
      </c>
      <c r="Y13" s="111">
        <f t="shared" si="2"/>
        <v>23525.425296988054</v>
      </c>
      <c r="Z13" s="111">
        <f t="shared" si="2"/>
        <v>23897.352179994443</v>
      </c>
      <c r="AA13" s="111">
        <f t="shared" si="2"/>
        <v>23689.677538022406</v>
      </c>
      <c r="AB13" s="111">
        <f t="shared" si="2"/>
        <v>25602.662793396146</v>
      </c>
      <c r="AC13" s="111">
        <f t="shared" si="2"/>
        <v>26192.84961246356</v>
      </c>
      <c r="AD13" s="111">
        <f t="shared" si="2"/>
        <v>24042.05748257965</v>
      </c>
      <c r="AE13" s="111">
        <f t="shared" si="2"/>
        <v>25138.300386480587</v>
      </c>
      <c r="AF13" s="111">
        <f t="shared" si="2"/>
        <v>25893.81628453343</v>
      </c>
      <c r="AG13" s="111">
        <f t="shared" si="2"/>
        <v>27497.38878253533</v>
      </c>
      <c r="AH13" s="111">
        <f t="shared" si="2"/>
        <v>26839.190240368553</v>
      </c>
      <c r="AI13" s="111">
        <f t="shared" si="2"/>
        <v>27149.887886816447</v>
      </c>
      <c r="AJ13" s="111">
        <f t="shared" si="2"/>
        <v>26361.766989572854</v>
      </c>
      <c r="AK13" s="111">
        <f t="shared" si="2"/>
        <v>27117.92268236621</v>
      </c>
      <c r="AL13" s="111">
        <f t="shared" si="2"/>
        <v>27493.890821810572</v>
      </c>
      <c r="AM13" s="111">
        <f t="shared" si="2"/>
        <v>25121.280549123367</v>
      </c>
      <c r="AN13" s="111">
        <f t="shared" si="2"/>
        <v>29244.518439454281</v>
      </c>
      <c r="AO13" s="111">
        <f t="shared" si="2"/>
        <v>31984.47075748007</v>
      </c>
      <c r="AP13" s="111">
        <f t="shared" si="2"/>
        <v>36641.355342437782</v>
      </c>
      <c r="AQ13" s="111">
        <f t="shared" si="2"/>
        <v>42959.298426785426</v>
      </c>
      <c r="AR13" s="111">
        <f t="shared" si="2"/>
        <v>54245.507177828913</v>
      </c>
      <c r="AS13" s="111">
        <f t="shared" si="2"/>
        <v>65123.440245808568</v>
      </c>
      <c r="AT13" s="5"/>
      <c r="AU13" s="5"/>
      <c r="AV13" s="5"/>
      <c r="AW13" s="5"/>
      <c r="AX13" s="5"/>
      <c r="AY13" s="5"/>
      <c r="AZ13" s="5"/>
    </row>
    <row r="14" spans="1:52" s="39" customFormat="1" ht="15.4" x14ac:dyDescent="0.45">
      <c r="A14" s="97" t="s">
        <v>143</v>
      </c>
      <c r="B14" s="7">
        <v>7495.4500561668783</v>
      </c>
      <c r="C14" s="7">
        <v>7315.2128315379732</v>
      </c>
      <c r="D14" s="7">
        <v>7834.62476671889</v>
      </c>
      <c r="E14" s="7">
        <v>7739.8760821135847</v>
      </c>
      <c r="F14" s="7">
        <v>7140.7312204878517</v>
      </c>
      <c r="G14" s="7">
        <v>7455.8684086922067</v>
      </c>
      <c r="H14" s="7">
        <v>7292.6781952236188</v>
      </c>
      <c r="I14" s="7">
        <v>7058.7900534365672</v>
      </c>
      <c r="J14" s="7">
        <v>6907.332417446356</v>
      </c>
      <c r="K14" s="7">
        <v>6674.0260251426798</v>
      </c>
      <c r="L14" s="7">
        <v>6490.4483418113423</v>
      </c>
      <c r="M14" s="7">
        <v>6863.3096933995412</v>
      </c>
      <c r="N14" s="7">
        <v>6418.758253283364</v>
      </c>
      <c r="O14" s="7">
        <v>6011.6162740232876</v>
      </c>
      <c r="P14" s="7">
        <v>5754.2306250647662</v>
      </c>
      <c r="Q14" s="7">
        <v>5965.191544550491</v>
      </c>
      <c r="R14" s="7">
        <v>6181.8729341618637</v>
      </c>
      <c r="S14" s="7">
        <v>6043.1312582978699</v>
      </c>
      <c r="T14" s="7">
        <v>5906.1852340338346</v>
      </c>
      <c r="U14" s="7">
        <v>6281.2311064926116</v>
      </c>
      <c r="V14" s="7">
        <v>6685.6532962050751</v>
      </c>
      <c r="W14" s="7">
        <v>6913.2526080874604</v>
      </c>
      <c r="X14" s="7">
        <v>6762.0438866883214</v>
      </c>
      <c r="Y14" s="7">
        <v>6871.2585662344036</v>
      </c>
      <c r="Z14" s="7">
        <v>6564.0579735238498</v>
      </c>
      <c r="AA14" s="7">
        <v>6422.5756021488978</v>
      </c>
      <c r="AB14" s="7">
        <v>6162.1346723139541</v>
      </c>
      <c r="AC14" s="7">
        <v>6048.5264831560826</v>
      </c>
      <c r="AD14" s="7">
        <v>7043.7528698192064</v>
      </c>
      <c r="AE14" s="7">
        <v>7189.8685586113597</v>
      </c>
      <c r="AF14" s="7">
        <v>7376.1651945361555</v>
      </c>
      <c r="AG14" s="7">
        <v>8097.5859884357033</v>
      </c>
      <c r="AH14" s="7">
        <v>8144.3030064115383</v>
      </c>
      <c r="AI14" s="7">
        <v>8035.3085661688765</v>
      </c>
      <c r="AJ14" s="7">
        <v>7787.2849539373419</v>
      </c>
      <c r="AK14" s="7">
        <v>7665.8800464045808</v>
      </c>
      <c r="AL14" s="7">
        <v>7490.0824890115346</v>
      </c>
      <c r="AM14" s="7">
        <v>7352.3433854068089</v>
      </c>
      <c r="AN14" s="7">
        <v>7166.4680286795683</v>
      </c>
      <c r="AO14" s="7">
        <v>7238.7136386458533</v>
      </c>
      <c r="AP14" s="7">
        <v>7370.6272209250365</v>
      </c>
      <c r="AQ14" s="7">
        <v>7446.5248466402236</v>
      </c>
      <c r="AR14" s="7">
        <v>7554.5989482921013</v>
      </c>
      <c r="AS14" s="7">
        <v>7711.5979169000902</v>
      </c>
      <c r="AT14" s="6"/>
      <c r="AU14" s="6"/>
      <c r="AV14" s="6"/>
      <c r="AW14" s="6"/>
      <c r="AX14" s="6"/>
      <c r="AY14" s="6"/>
      <c r="AZ14" s="6"/>
    </row>
    <row r="15" spans="1:52" s="39" customFormat="1" ht="15.4" x14ac:dyDescent="0.45">
      <c r="A15" s="97" t="s">
        <v>144</v>
      </c>
      <c r="B15" s="7">
        <v>20.965705740553364</v>
      </c>
      <c r="C15" s="7">
        <v>30.234826983502849</v>
      </c>
      <c r="D15" s="7">
        <v>45.952498576821462</v>
      </c>
      <c r="E15" s="7">
        <v>64.36728669705046</v>
      </c>
      <c r="F15" s="7">
        <v>86.021819616311802</v>
      </c>
      <c r="G15" s="7">
        <v>112.28362923944822</v>
      </c>
      <c r="H15" s="7">
        <v>140.67984186484489</v>
      </c>
      <c r="I15" s="7">
        <v>174.44129748803459</v>
      </c>
      <c r="J15" s="7">
        <v>217.0302847435419</v>
      </c>
      <c r="K15" s="7">
        <v>268.97770101035832</v>
      </c>
      <c r="L15" s="7">
        <v>316.44528387155151</v>
      </c>
      <c r="M15" s="7">
        <v>357.29791307951638</v>
      </c>
      <c r="N15" s="7">
        <v>397.57900259420325</v>
      </c>
      <c r="O15" s="7">
        <v>438.42356100488337</v>
      </c>
      <c r="P15" s="7">
        <v>474.89775766569971</v>
      </c>
      <c r="Q15" s="7">
        <v>508.11204802295873</v>
      </c>
      <c r="R15" s="7">
        <v>539.19815229857045</v>
      </c>
      <c r="S15" s="7">
        <v>572.28239249243757</v>
      </c>
      <c r="T15" s="7">
        <v>608.57827862452189</v>
      </c>
      <c r="U15" s="7">
        <v>649.0395921164851</v>
      </c>
      <c r="V15" s="7">
        <v>692.13433980366869</v>
      </c>
      <c r="W15" s="7">
        <v>737.2403697299286</v>
      </c>
      <c r="X15" s="7">
        <v>791.3252414617516</v>
      </c>
      <c r="Y15" s="7">
        <v>849.51663826881213</v>
      </c>
      <c r="Z15" s="7">
        <v>909.59792175319217</v>
      </c>
      <c r="AA15" s="7">
        <v>976.67101770478655</v>
      </c>
      <c r="AB15" s="7">
        <v>1043.3150389047214</v>
      </c>
      <c r="AC15" s="7">
        <v>1090.1038598507821</v>
      </c>
      <c r="AD15" s="7">
        <v>1133.7547943682662</v>
      </c>
      <c r="AE15" s="7">
        <v>1182.4654778687229</v>
      </c>
      <c r="AF15" s="7">
        <v>1241.4449712943019</v>
      </c>
      <c r="AG15" s="7">
        <v>1311.7124196257118</v>
      </c>
      <c r="AH15" s="7">
        <v>1392.7367552723269</v>
      </c>
      <c r="AI15" s="7">
        <v>1469.733407205764</v>
      </c>
      <c r="AJ15" s="7">
        <v>1571.1522402975415</v>
      </c>
      <c r="AK15" s="7">
        <v>1679.765853406401</v>
      </c>
      <c r="AL15" s="7">
        <v>1749.1753055962031</v>
      </c>
      <c r="AM15" s="7">
        <v>1859.7700735811379</v>
      </c>
      <c r="AN15" s="7">
        <v>1941.4755226207271</v>
      </c>
      <c r="AO15" s="7">
        <v>2032.6638705391147</v>
      </c>
      <c r="AP15" s="7">
        <v>2113.9381268747738</v>
      </c>
      <c r="AQ15" s="7">
        <v>2246.5622482005729</v>
      </c>
      <c r="AR15" s="7">
        <v>2385.0613868521732</v>
      </c>
      <c r="AS15" s="7">
        <v>2539.1732900362445</v>
      </c>
      <c r="AT15" s="6"/>
      <c r="AU15" s="6"/>
      <c r="AV15" s="6"/>
      <c r="AW15" s="6"/>
      <c r="AX15" s="6"/>
      <c r="AY15" s="6"/>
      <c r="AZ15" s="6"/>
    </row>
    <row r="16" spans="1:52" s="39" customFormat="1" ht="15.4" x14ac:dyDescent="0.45">
      <c r="A16" s="6" t="s">
        <v>145</v>
      </c>
      <c r="B16" s="7">
        <v>103.62602300517833</v>
      </c>
      <c r="C16" s="7">
        <v>127.6294931198243</v>
      </c>
      <c r="D16" s="7">
        <v>83.686842441288221</v>
      </c>
      <c r="E16" s="7">
        <v>84.501064525947157</v>
      </c>
      <c r="F16" s="7">
        <v>87.451426670046629</v>
      </c>
      <c r="G16" s="7">
        <v>85.86540130592536</v>
      </c>
      <c r="H16" s="7">
        <v>82.712890931588149</v>
      </c>
      <c r="I16" s="7">
        <v>80.542556530836734</v>
      </c>
      <c r="J16" s="7">
        <v>117.33740997697339</v>
      </c>
      <c r="K16" s="7">
        <v>105.66883570293996</v>
      </c>
      <c r="L16" s="7">
        <v>97.839083783939188</v>
      </c>
      <c r="M16" s="7">
        <v>85.607246719787923</v>
      </c>
      <c r="N16" s="7">
        <v>94.651833913216691</v>
      </c>
      <c r="O16" s="7">
        <v>100.262665832953</v>
      </c>
      <c r="P16" s="7">
        <v>104.58276370639403</v>
      </c>
      <c r="Q16" s="7">
        <v>98.922321861920594</v>
      </c>
      <c r="R16" s="7">
        <v>99.645538267774228</v>
      </c>
      <c r="S16" s="7">
        <v>85.689287313313187</v>
      </c>
      <c r="T16" s="7">
        <v>84.046710640751016</v>
      </c>
      <c r="U16" s="7">
        <v>89.123491046213246</v>
      </c>
      <c r="V16" s="7">
        <v>100.18458597568514</v>
      </c>
      <c r="W16" s="7">
        <v>118.04103661481044</v>
      </c>
      <c r="X16" s="7">
        <v>122.76966680051632</v>
      </c>
      <c r="Y16" s="7">
        <v>135.81715945618558</v>
      </c>
      <c r="Z16" s="7">
        <v>119.93903109030983</v>
      </c>
      <c r="AA16" s="7">
        <v>110.54296383070235</v>
      </c>
      <c r="AB16" s="7">
        <v>121.30199854482305</v>
      </c>
      <c r="AC16" s="7">
        <v>95.457929574937495</v>
      </c>
      <c r="AD16" s="7">
        <v>78.932790317552133</v>
      </c>
      <c r="AE16" s="7">
        <v>103.5336672791192</v>
      </c>
      <c r="AF16" s="7">
        <v>132.97635529830512</v>
      </c>
      <c r="AG16" s="7">
        <v>115.4553979984744</v>
      </c>
      <c r="AH16" s="7">
        <v>128.11868230158478</v>
      </c>
      <c r="AI16" s="7">
        <v>122.08981969849968</v>
      </c>
      <c r="AJ16" s="7">
        <v>125.7230422520983</v>
      </c>
      <c r="AK16" s="7">
        <v>196.34053429873239</v>
      </c>
      <c r="AL16" s="7">
        <v>120.38499361954892</v>
      </c>
      <c r="AM16" s="7">
        <v>99.541900543788287</v>
      </c>
      <c r="AN16" s="7">
        <v>85.972888153983533</v>
      </c>
      <c r="AO16" s="7">
        <v>115.82395239160716</v>
      </c>
      <c r="AP16" s="7">
        <v>103.42452652086878</v>
      </c>
      <c r="AQ16" s="7">
        <v>100.69349636952913</v>
      </c>
      <c r="AR16" s="7">
        <v>81.545581792083738</v>
      </c>
      <c r="AS16" s="7">
        <v>46.19223851237571</v>
      </c>
      <c r="AT16" s="6"/>
      <c r="AU16" s="6"/>
      <c r="AV16" s="6"/>
      <c r="AW16" s="6"/>
      <c r="AX16" s="6"/>
      <c r="AY16" s="6"/>
      <c r="AZ16" s="6"/>
    </row>
    <row r="17" spans="1:52" s="39" customFormat="1" ht="15.4" x14ac:dyDescent="0.45">
      <c r="A17" s="68" t="s">
        <v>146</v>
      </c>
      <c r="B17" s="7">
        <f>SUM(B18:B21)</f>
        <v>79.624565011730539</v>
      </c>
      <c r="C17" s="7">
        <f t="shared" ref="C17:AS17" si="3">SUM(C18:C21)</f>
        <v>94.427556937283185</v>
      </c>
      <c r="D17" s="7">
        <f t="shared" si="3"/>
        <v>121.2977567695836</v>
      </c>
      <c r="E17" s="7">
        <f t="shared" si="3"/>
        <v>398.6156196083038</v>
      </c>
      <c r="F17" s="7">
        <f t="shared" si="3"/>
        <v>481.18604537332112</v>
      </c>
      <c r="G17" s="7">
        <f t="shared" si="3"/>
        <v>583.91524059661538</v>
      </c>
      <c r="H17" s="7">
        <f t="shared" si="3"/>
        <v>741.72709319317914</v>
      </c>
      <c r="I17" s="7">
        <f t="shared" si="3"/>
        <v>807.34311896196164</v>
      </c>
      <c r="J17" s="7">
        <f t="shared" si="3"/>
        <v>995.41996009658101</v>
      </c>
      <c r="K17" s="7">
        <f t="shared" si="3"/>
        <v>1347.8354558849569</v>
      </c>
      <c r="L17" s="7">
        <f t="shared" si="3"/>
        <v>1727.4144668703389</v>
      </c>
      <c r="M17" s="7">
        <f t="shared" si="3"/>
        <v>1590.272765317191</v>
      </c>
      <c r="N17" s="7">
        <f t="shared" si="3"/>
        <v>1395.763015654112</v>
      </c>
      <c r="O17" s="7">
        <f t="shared" si="3"/>
        <v>1376.50532172771</v>
      </c>
      <c r="P17" s="7">
        <f t="shared" si="3"/>
        <v>1396.0336298660313</v>
      </c>
      <c r="Q17" s="7">
        <f t="shared" si="3"/>
        <v>1261.0964906246779</v>
      </c>
      <c r="R17" s="7">
        <f t="shared" si="3"/>
        <v>1157.6323101732551</v>
      </c>
      <c r="S17" s="7">
        <f t="shared" si="3"/>
        <v>1087.924207674135</v>
      </c>
      <c r="T17" s="7">
        <f t="shared" si="3"/>
        <v>1162.6568397021672</v>
      </c>
      <c r="U17" s="7">
        <f t="shared" si="3"/>
        <v>1287.6557629564959</v>
      </c>
      <c r="V17" s="7">
        <f t="shared" si="3"/>
        <v>1454.5888460833673</v>
      </c>
      <c r="W17" s="7">
        <f t="shared" si="3"/>
        <v>1555.8518319677451</v>
      </c>
      <c r="X17" s="7">
        <f t="shared" si="3"/>
        <v>1632.0201182147632</v>
      </c>
      <c r="Y17" s="7">
        <f t="shared" si="3"/>
        <v>2037.6329330286535</v>
      </c>
      <c r="Z17" s="7">
        <f t="shared" si="3"/>
        <v>2205.0572536270911</v>
      </c>
      <c r="AA17" s="7">
        <f t="shared" si="3"/>
        <v>2279.0749543380189</v>
      </c>
      <c r="AB17" s="7">
        <f t="shared" si="3"/>
        <v>2579.2260836326445</v>
      </c>
      <c r="AC17" s="7">
        <f t="shared" si="3"/>
        <v>2562.8313398817572</v>
      </c>
      <c r="AD17" s="7">
        <f t="shared" si="3"/>
        <v>1974.5540280746243</v>
      </c>
      <c r="AE17" s="7">
        <f t="shared" si="3"/>
        <v>2523.279682721382</v>
      </c>
      <c r="AF17" s="7">
        <f t="shared" si="3"/>
        <v>3034.9717634046679</v>
      </c>
      <c r="AG17" s="7">
        <f t="shared" si="3"/>
        <v>3473.7639764754422</v>
      </c>
      <c r="AH17" s="7">
        <f t="shared" si="3"/>
        <v>2626.0937963831011</v>
      </c>
      <c r="AI17" s="7">
        <f t="shared" si="3"/>
        <v>2986.022093743305</v>
      </c>
      <c r="AJ17" s="7">
        <f t="shared" si="3"/>
        <v>3384.7177530858698</v>
      </c>
      <c r="AK17" s="7">
        <f t="shared" si="3"/>
        <v>3730.7922482564991</v>
      </c>
      <c r="AL17" s="7">
        <f t="shared" si="3"/>
        <v>4421.8442335832851</v>
      </c>
      <c r="AM17" s="7">
        <f t="shared" si="3"/>
        <v>4714.8247895916284</v>
      </c>
      <c r="AN17" s="7">
        <f t="shared" si="3"/>
        <v>6343.3000000000011</v>
      </c>
      <c r="AO17" s="7">
        <f t="shared" si="3"/>
        <v>7229.8613959034974</v>
      </c>
      <c r="AP17" s="7">
        <f t="shared" si="3"/>
        <v>8018.5294681171054</v>
      </c>
      <c r="AQ17" s="7">
        <f t="shared" si="3"/>
        <v>8643.3830355751015</v>
      </c>
      <c r="AR17" s="7">
        <f t="shared" si="3"/>
        <v>9203.4474608925611</v>
      </c>
      <c r="AS17" s="7">
        <f t="shared" si="3"/>
        <v>15420.911600359857</v>
      </c>
      <c r="AT17" s="6"/>
      <c r="AU17" s="6"/>
      <c r="AV17" s="6"/>
      <c r="AW17" s="6"/>
      <c r="AX17" s="6"/>
      <c r="AY17" s="6"/>
      <c r="AZ17" s="6"/>
    </row>
    <row r="18" spans="1:52" s="39" customFormat="1" ht="15.4" x14ac:dyDescent="0.45">
      <c r="A18" s="105" t="s">
        <v>136</v>
      </c>
      <c r="B18" s="7">
        <v>68.075084255888044</v>
      </c>
      <c r="C18" s="7">
        <v>80.730913803249067</v>
      </c>
      <c r="D18" s="7">
        <v>103.70361220715139</v>
      </c>
      <c r="E18" s="7">
        <v>340.79673636585107</v>
      </c>
      <c r="F18" s="7">
        <v>411.39038658133421</v>
      </c>
      <c r="G18" s="7">
        <v>499.21879254292469</v>
      </c>
      <c r="H18" s="7">
        <v>634.14015959222866</v>
      </c>
      <c r="I18" s="7">
        <v>690.23863224433444</v>
      </c>
      <c r="J18" s="7">
        <v>851.03507496190878</v>
      </c>
      <c r="K18" s="7">
        <v>1152.3329792624204</v>
      </c>
      <c r="L18" s="7">
        <v>1476.8543521677504</v>
      </c>
      <c r="M18" s="7">
        <v>1359.6049469515212</v>
      </c>
      <c r="N18" s="7">
        <v>1193.3086840462854</v>
      </c>
      <c r="O18" s="7">
        <v>1176.8443035322971</v>
      </c>
      <c r="P18" s="7">
        <v>1193.540045878837</v>
      </c>
      <c r="Q18" s="7">
        <v>1078.1754329387181</v>
      </c>
      <c r="R18" s="7">
        <v>989.71865078035557</v>
      </c>
      <c r="S18" s="7">
        <v>930.12165392082409</v>
      </c>
      <c r="T18" s="7">
        <v>994.01437623865479</v>
      </c>
      <c r="U18" s="7">
        <v>1100.8823036324195</v>
      </c>
      <c r="V18" s="7">
        <v>1243.6018738716134</v>
      </c>
      <c r="W18" s="7">
        <v>1330.1767430098778</v>
      </c>
      <c r="X18" s="7">
        <v>1395.2968790273051</v>
      </c>
      <c r="Y18" s="7">
        <v>1742.0758729176407</v>
      </c>
      <c r="Z18" s="7">
        <v>1885.2154270181161</v>
      </c>
      <c r="AA18" s="7">
        <v>1948.4969182461207</v>
      </c>
      <c r="AB18" s="7">
        <v>2205.111361454964</v>
      </c>
      <c r="AC18" s="7">
        <v>2191.0946624371304</v>
      </c>
      <c r="AD18" s="7">
        <v>1688.1465136943646</v>
      </c>
      <c r="AE18" s="7">
        <v>2254.8728397187183</v>
      </c>
      <c r="AF18" s="7">
        <v>2630.9215409736889</v>
      </c>
      <c r="AG18" s="7">
        <v>2988.8426611750747</v>
      </c>
      <c r="AH18" s="7">
        <v>2064.8136829075597</v>
      </c>
      <c r="AI18" s="7">
        <v>2342.1838392525315</v>
      </c>
      <c r="AJ18" s="7">
        <v>2640.9705981710331</v>
      </c>
      <c r="AK18" s="7">
        <v>2878.2939338090591</v>
      </c>
      <c r="AL18" s="7">
        <v>3485.1747735754702</v>
      </c>
      <c r="AM18" s="7">
        <v>3527.8940495181187</v>
      </c>
      <c r="AN18" s="7">
        <v>5141.6400000000003</v>
      </c>
      <c r="AO18" s="7">
        <v>5860.2532668537297</v>
      </c>
      <c r="AP18" s="7">
        <v>6499.5178935963359</v>
      </c>
      <c r="AQ18" s="7">
        <v>7006.0006543966638</v>
      </c>
      <c r="AR18" s="7">
        <v>7459.9677774697129</v>
      </c>
      <c r="AS18" s="7">
        <v>13678.219751171569</v>
      </c>
      <c r="AT18" s="6"/>
      <c r="AU18" s="6"/>
      <c r="AV18" s="6"/>
      <c r="AW18" s="6"/>
      <c r="AX18" s="6"/>
      <c r="AY18" s="6"/>
      <c r="AZ18" s="6"/>
    </row>
    <row r="19" spans="1:52" s="39" customFormat="1" ht="15.4" x14ac:dyDescent="0.45">
      <c r="A19" s="105" t="s">
        <v>137</v>
      </c>
      <c r="B19" s="7">
        <v>25.11552165044705</v>
      </c>
      <c r="C19" s="7">
        <v>29.784744824763145</v>
      </c>
      <c r="D19" s="7">
        <v>38.260258449742537</v>
      </c>
      <c r="E19" s="7">
        <v>125.7330476217208</v>
      </c>
      <c r="F19" s="7">
        <v>151.77776530002026</v>
      </c>
      <c r="G19" s="7">
        <v>184.18104846249079</v>
      </c>
      <c r="H19" s="7">
        <v>233.95873955571358</v>
      </c>
      <c r="I19" s="7">
        <v>254.65562770284959</v>
      </c>
      <c r="J19" s="7">
        <v>313.97963122824814</v>
      </c>
      <c r="K19" s="7">
        <v>425.14003773247225</v>
      </c>
      <c r="L19" s="7">
        <v>544.86847665146854</v>
      </c>
      <c r="M19" s="7">
        <v>501.61065321431954</v>
      </c>
      <c r="N19" s="7">
        <v>440.25755410267743</v>
      </c>
      <c r="O19" s="7">
        <v>434.18320972572565</v>
      </c>
      <c r="P19" s="7">
        <v>440.34291239753742</v>
      </c>
      <c r="Q19" s="7">
        <v>397.78046145584227</v>
      </c>
      <c r="R19" s="7">
        <v>365.14534610179737</v>
      </c>
      <c r="S19" s="7">
        <v>343.15771756944304</v>
      </c>
      <c r="T19" s="7">
        <v>366.73020474621336</v>
      </c>
      <c r="U19" s="7">
        <v>406.15790099565794</v>
      </c>
      <c r="V19" s="7">
        <v>458.81264972591657</v>
      </c>
      <c r="W19" s="7">
        <v>490.75345485299403</v>
      </c>
      <c r="X19" s="7">
        <v>514.77878223823757</v>
      </c>
      <c r="Y19" s="7">
        <v>642.71891516902633</v>
      </c>
      <c r="Z19" s="7">
        <v>695.52861212852554</v>
      </c>
      <c r="AA19" s="7">
        <v>718.87559260430885</v>
      </c>
      <c r="AB19" s="7">
        <v>813.55054856915103</v>
      </c>
      <c r="AC19" s="7">
        <v>808.37924821016907</v>
      </c>
      <c r="AD19" s="7">
        <v>622.82229654604203</v>
      </c>
      <c r="AE19" s="7">
        <v>583.67800415195393</v>
      </c>
      <c r="AF19" s="7">
        <v>878.6483413290847</v>
      </c>
      <c r="AG19" s="7">
        <v>1054.5107655189324</v>
      </c>
      <c r="AH19" s="7">
        <v>1220.5607455408085</v>
      </c>
      <c r="AI19" s="7">
        <v>1400.0918276667135</v>
      </c>
      <c r="AJ19" s="7">
        <v>1617.353902449044</v>
      </c>
      <c r="AK19" s="7">
        <v>1853.844369812316</v>
      </c>
      <c r="AL19" s="7">
        <v>2036.8830945268544</v>
      </c>
      <c r="AM19" s="7">
        <v>2581.1017248387802</v>
      </c>
      <c r="AN19" s="7">
        <v>2613.1320000000001</v>
      </c>
      <c r="AO19" s="7">
        <v>2978.3523038796998</v>
      </c>
      <c r="AP19" s="7">
        <v>3303.2453054529642</v>
      </c>
      <c r="AQ19" s="7">
        <v>3560.6546747778648</v>
      </c>
      <c r="AR19" s="7">
        <v>3791.3740593030593</v>
      </c>
      <c r="AS19" s="7">
        <v>3789.6608335578198</v>
      </c>
      <c r="AT19" s="6"/>
      <c r="AU19" s="6"/>
      <c r="AV19" s="6"/>
      <c r="AW19" s="6"/>
      <c r="AX19" s="6"/>
      <c r="AY19" s="6"/>
      <c r="AZ19" s="6"/>
    </row>
    <row r="20" spans="1:52" s="39" customFormat="1" ht="15.4" x14ac:dyDescent="0.45">
      <c r="A20" s="104" t="s">
        <v>152</v>
      </c>
      <c r="B20" s="7">
        <v>-7.5077295563281545</v>
      </c>
      <c r="C20" s="7">
        <v>-8.903490525134524</v>
      </c>
      <c r="D20" s="7">
        <v>-11.437057816028803</v>
      </c>
      <c r="E20" s="7">
        <v>-37.58511294229902</v>
      </c>
      <c r="F20" s="7">
        <v>-45.370605094165626</v>
      </c>
      <c r="G20" s="7">
        <v>-55.056849724351125</v>
      </c>
      <c r="H20" s="7">
        <v>-69.93678922422248</v>
      </c>
      <c r="I20" s="7">
        <v>-76.123666049992295</v>
      </c>
      <c r="J20" s="7">
        <v>-93.857264454444405</v>
      </c>
      <c r="K20" s="7">
        <v>-127.08620873123434</v>
      </c>
      <c r="L20" s="7">
        <v>-162.87637674429564</v>
      </c>
      <c r="M20" s="7">
        <v>-149.94540743847884</v>
      </c>
      <c r="N20" s="7">
        <v>-131.60525579904009</v>
      </c>
      <c r="O20" s="7">
        <v>-129.78946493278329</v>
      </c>
      <c r="P20" s="7">
        <v>-131.63077177287161</v>
      </c>
      <c r="Q20" s="7">
        <v>-118.90766869055741</v>
      </c>
      <c r="R20" s="7">
        <v>-109.15212295562021</v>
      </c>
      <c r="S20" s="7">
        <v>-102.57940784727276</v>
      </c>
      <c r="T20" s="7">
        <v>-109.62588138488509</v>
      </c>
      <c r="U20" s="7">
        <v>-121.41191890342553</v>
      </c>
      <c r="V20" s="7">
        <v>-137.15189113355274</v>
      </c>
      <c r="W20" s="7">
        <v>-146.69988818665033</v>
      </c>
      <c r="X20" s="7">
        <v>-153.88172828621452</v>
      </c>
      <c r="Y20" s="7">
        <v>-192.1266005533983</v>
      </c>
      <c r="Z20" s="7">
        <v>-207.91289112867324</v>
      </c>
      <c r="AA20" s="7">
        <v>-214.89195442700353</v>
      </c>
      <c r="AB20" s="7">
        <v>-243.19293797948569</v>
      </c>
      <c r="AC20" s="7">
        <v>-241.64709214398468</v>
      </c>
      <c r="AD20" s="7">
        <v>-186.17894659717999</v>
      </c>
      <c r="AE20" s="7">
        <v>-174.47762639133765</v>
      </c>
      <c r="AF20" s="7">
        <v>-262.65248293967488</v>
      </c>
      <c r="AG20" s="7">
        <v>-315.22266397408464</v>
      </c>
      <c r="AH20" s="7">
        <v>-364.85963190923997</v>
      </c>
      <c r="AI20" s="7">
        <v>-418.52647707039716</v>
      </c>
      <c r="AJ20" s="7">
        <v>-483.47216774783715</v>
      </c>
      <c r="AK20" s="7">
        <v>-554.16576098966789</v>
      </c>
      <c r="AL20" s="7">
        <v>-608.88113830166935</v>
      </c>
      <c r="AM20" s="7">
        <v>-771.56325785957813</v>
      </c>
      <c r="AN20" s="7">
        <v>-781.13800000000003</v>
      </c>
      <c r="AO20" s="7">
        <v>-890.3125299250022</v>
      </c>
      <c r="AP20" s="7">
        <v>-987.43210500308339</v>
      </c>
      <c r="AQ20" s="7">
        <v>-1064.3789411888231</v>
      </c>
      <c r="AR20" s="7">
        <v>-1133.3473968922631</v>
      </c>
      <c r="AS20" s="7">
        <v>-1132.8352659581253</v>
      </c>
      <c r="AT20" s="6"/>
      <c r="AU20" s="6"/>
      <c r="AV20" s="6"/>
      <c r="AW20" s="6"/>
      <c r="AX20" s="6"/>
      <c r="AY20" s="6"/>
      <c r="AZ20" s="6"/>
    </row>
    <row r="21" spans="1:52" s="39" customFormat="1" ht="15.4" x14ac:dyDescent="0.45">
      <c r="A21" s="104" t="s">
        <v>153</v>
      </c>
      <c r="B21" s="7">
        <v>-6.0583113382764013</v>
      </c>
      <c r="C21" s="7">
        <v>-7.184611165594486</v>
      </c>
      <c r="D21" s="7">
        <v>-9.2290560712815157</v>
      </c>
      <c r="E21" s="7">
        <v>-30.329051436969028</v>
      </c>
      <c r="F21" s="7">
        <v>-36.611501413867714</v>
      </c>
      <c r="G21" s="7">
        <v>-44.42775068444903</v>
      </c>
      <c r="H21" s="7">
        <v>-56.435016730540646</v>
      </c>
      <c r="I21" s="7">
        <v>-61.427474935230201</v>
      </c>
      <c r="J21" s="7">
        <v>-75.737481639131332</v>
      </c>
      <c r="K21" s="7">
        <v>-102.55135237870117</v>
      </c>
      <c r="L21" s="7">
        <v>-131.43198520458466</v>
      </c>
      <c r="M21" s="7">
        <v>-120.99742741017096</v>
      </c>
      <c r="N21" s="7">
        <v>-106.19796669581063</v>
      </c>
      <c r="O21" s="7">
        <v>-104.73272659752952</v>
      </c>
      <c r="P21" s="7">
        <v>-106.21855663747155</v>
      </c>
      <c r="Q21" s="7">
        <v>-95.951735079325047</v>
      </c>
      <c r="R21" s="7">
        <v>-88.079563753277782</v>
      </c>
      <c r="S21" s="7">
        <v>-82.775755968859301</v>
      </c>
      <c r="T21" s="7">
        <v>-88.461859897815941</v>
      </c>
      <c r="U21" s="7">
        <v>-97.972522768155969</v>
      </c>
      <c r="V21" s="7">
        <v>-110.67378638060985</v>
      </c>
      <c r="W21" s="7">
        <v>-118.37847770847665</v>
      </c>
      <c r="X21" s="7">
        <v>-124.17381476456494</v>
      </c>
      <c r="Y21" s="7">
        <v>-155.03525450461473</v>
      </c>
      <c r="Z21" s="7">
        <v>-167.77389439087725</v>
      </c>
      <c r="AA21" s="7">
        <v>-173.4056020854072</v>
      </c>
      <c r="AB21" s="7">
        <v>-196.24288841198495</v>
      </c>
      <c r="AC21" s="7">
        <v>-194.99547862155779</v>
      </c>
      <c r="AD21" s="7">
        <v>-150.23583556860225</v>
      </c>
      <c r="AE21" s="7">
        <v>-140.79353475795239</v>
      </c>
      <c r="AF21" s="7">
        <v>-211.94563595843118</v>
      </c>
      <c r="AG21" s="7">
        <v>-254.36678624448004</v>
      </c>
      <c r="AH21" s="7">
        <v>-294.42100015602728</v>
      </c>
      <c r="AI21" s="7">
        <v>-337.72709610554307</v>
      </c>
      <c r="AJ21" s="7">
        <v>-390.13457978636956</v>
      </c>
      <c r="AK21" s="7">
        <v>-447.18029437520801</v>
      </c>
      <c r="AL21" s="7">
        <v>-491.33249621737053</v>
      </c>
      <c r="AM21" s="7">
        <v>-622.60772690569297</v>
      </c>
      <c r="AN21" s="7">
        <v>-630.33399999999995</v>
      </c>
      <c r="AO21" s="7">
        <v>-718.43164490492882</v>
      </c>
      <c r="AP21" s="7">
        <v>-796.80162592911051</v>
      </c>
      <c r="AQ21" s="7">
        <v>-858.89335241060553</v>
      </c>
      <c r="AR21" s="7">
        <v>-914.54697898794802</v>
      </c>
      <c r="AS21" s="7">
        <v>-914.13371841140622</v>
      </c>
      <c r="AT21" s="6"/>
      <c r="AU21" s="6"/>
      <c r="AV21" s="6"/>
      <c r="AW21" s="6"/>
      <c r="AX21" s="6"/>
      <c r="AY21" s="6"/>
      <c r="AZ21" s="6"/>
    </row>
    <row r="22" spans="1:52" s="39" customFormat="1" ht="15.4" x14ac:dyDescent="0.45">
      <c r="A22" s="68" t="s">
        <v>161</v>
      </c>
      <c r="B22" s="7">
        <f>+B23+B24</f>
        <v>324.60000000000002</v>
      </c>
      <c r="C22" s="7">
        <f t="shared" ref="C22:AS22" si="4">+C23+C24</f>
        <v>366.2</v>
      </c>
      <c r="D22" s="7">
        <f t="shared" si="4"/>
        <v>377.2</v>
      </c>
      <c r="E22" s="7">
        <f t="shared" si="4"/>
        <v>456.5</v>
      </c>
      <c r="F22" s="7">
        <f t="shared" si="4"/>
        <v>635.79999999999995</v>
      </c>
      <c r="G22" s="7">
        <f t="shared" si="4"/>
        <v>1173.8</v>
      </c>
      <c r="H22" s="7">
        <f t="shared" si="4"/>
        <v>1818</v>
      </c>
      <c r="I22" s="7">
        <f t="shared" si="4"/>
        <v>2847.8</v>
      </c>
      <c r="J22" s="7">
        <f t="shared" si="4"/>
        <v>3964.5928509999999</v>
      </c>
      <c r="K22" s="7">
        <f t="shared" si="4"/>
        <v>5032.3123430000005</v>
      </c>
      <c r="L22" s="7">
        <f t="shared" si="4"/>
        <v>5596.895829</v>
      </c>
      <c r="M22" s="7">
        <f t="shared" si="4"/>
        <v>6741.8433429999995</v>
      </c>
      <c r="N22" s="7">
        <f t="shared" si="4"/>
        <v>8168.6344559999998</v>
      </c>
      <c r="O22" s="7">
        <f t="shared" si="4"/>
        <v>8736.1363099999999</v>
      </c>
      <c r="P22" s="7">
        <f t="shared" si="4"/>
        <v>9505.4607419999993</v>
      </c>
      <c r="Q22" s="7">
        <f t="shared" si="4"/>
        <v>10675.859203999998</v>
      </c>
      <c r="R22" s="7">
        <f t="shared" si="4"/>
        <v>11017.977766</v>
      </c>
      <c r="S22" s="7">
        <f t="shared" si="4"/>
        <v>11704.580588999999</v>
      </c>
      <c r="T22" s="7">
        <f t="shared" si="4"/>
        <v>12324.8</v>
      </c>
      <c r="U22" s="7">
        <f t="shared" si="4"/>
        <v>12869.4</v>
      </c>
      <c r="V22" s="7">
        <f t="shared" si="4"/>
        <v>13382.2</v>
      </c>
      <c r="W22" s="7">
        <f t="shared" si="4"/>
        <v>14238.1</v>
      </c>
      <c r="X22" s="7">
        <f t="shared" si="4"/>
        <v>14975.5</v>
      </c>
      <c r="Y22" s="7">
        <f t="shared" si="4"/>
        <v>13631.199999999999</v>
      </c>
      <c r="Z22" s="7">
        <f t="shared" si="4"/>
        <v>14098.7</v>
      </c>
      <c r="AA22" s="7">
        <f t="shared" si="4"/>
        <v>13900.813000000004</v>
      </c>
      <c r="AB22" s="7">
        <f t="shared" si="4"/>
        <v>15696.685000000003</v>
      </c>
      <c r="AC22" s="7">
        <f t="shared" si="4"/>
        <v>16395.93</v>
      </c>
      <c r="AD22" s="7">
        <f t="shared" si="4"/>
        <v>13811.063</v>
      </c>
      <c r="AE22" s="7">
        <f t="shared" si="4"/>
        <v>14139.153</v>
      </c>
      <c r="AF22" s="7">
        <f t="shared" si="4"/>
        <v>14108.258</v>
      </c>
      <c r="AG22" s="7">
        <f t="shared" si="4"/>
        <v>14498.870999999999</v>
      </c>
      <c r="AH22" s="7">
        <f t="shared" si="4"/>
        <v>14547.938</v>
      </c>
      <c r="AI22" s="7">
        <f t="shared" si="4"/>
        <v>14536.734</v>
      </c>
      <c r="AJ22" s="7">
        <f t="shared" si="4"/>
        <v>13492.889000000001</v>
      </c>
      <c r="AK22" s="7">
        <f t="shared" si="4"/>
        <v>13845.144</v>
      </c>
      <c r="AL22" s="7">
        <f t="shared" si="4"/>
        <v>13712.4038</v>
      </c>
      <c r="AM22" s="7">
        <f t="shared" si="4"/>
        <v>11094.8004</v>
      </c>
      <c r="AN22" s="7">
        <f t="shared" si="4"/>
        <v>13707.302</v>
      </c>
      <c r="AO22" s="7">
        <f t="shared" si="4"/>
        <v>15367.4079</v>
      </c>
      <c r="AP22" s="7">
        <f t="shared" si="4"/>
        <v>19034.835999999999</v>
      </c>
      <c r="AQ22" s="7">
        <f t="shared" si="4"/>
        <v>24522.1348</v>
      </c>
      <c r="AR22" s="7">
        <f t="shared" si="4"/>
        <v>31429.853799999997</v>
      </c>
      <c r="AS22" s="7">
        <f t="shared" si="4"/>
        <v>34132.565199999997</v>
      </c>
      <c r="AT22" s="6"/>
      <c r="AU22" s="6"/>
      <c r="AV22" s="6"/>
      <c r="AW22" s="6"/>
      <c r="AX22" s="6"/>
      <c r="AY22" s="6"/>
      <c r="AZ22" s="6"/>
    </row>
    <row r="23" spans="1:52" s="39" customFormat="1" ht="15.4" x14ac:dyDescent="0.45">
      <c r="A23" s="103" t="s">
        <v>160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434.39285099999995</v>
      </c>
      <c r="K23" s="7">
        <v>616.51234299999999</v>
      </c>
      <c r="L23" s="7">
        <v>592.59582899999998</v>
      </c>
      <c r="M23" s="7">
        <v>499.44334300000003</v>
      </c>
      <c r="N23" s="7">
        <v>799.83445600000005</v>
      </c>
      <c r="O23" s="7">
        <v>780.73631</v>
      </c>
      <c r="P23" s="7">
        <v>527.96074199999998</v>
      </c>
      <c r="Q23" s="7">
        <v>442.55920400000002</v>
      </c>
      <c r="R23" s="7">
        <v>482.47776599999997</v>
      </c>
      <c r="S23" s="7">
        <v>338.680589</v>
      </c>
      <c r="T23" s="7">
        <v>272.8</v>
      </c>
      <c r="U23" s="7">
        <v>239.9</v>
      </c>
      <c r="V23" s="7">
        <v>845.2</v>
      </c>
      <c r="W23" s="7">
        <v>1213.0999999999999</v>
      </c>
      <c r="X23" s="7">
        <v>1217.7</v>
      </c>
      <c r="Y23" s="7">
        <v>1252.3</v>
      </c>
      <c r="Z23" s="7">
        <v>1470.7</v>
      </c>
      <c r="AA23" s="7">
        <v>1321.7</v>
      </c>
      <c r="AB23" s="7">
        <v>2455.9</v>
      </c>
      <c r="AC23" s="7">
        <v>3023.5</v>
      </c>
      <c r="AD23" s="7">
        <v>2823.9</v>
      </c>
      <c r="AE23" s="7">
        <v>2801.4</v>
      </c>
      <c r="AF23" s="7">
        <v>2771.4</v>
      </c>
      <c r="AG23" s="7">
        <v>3016.2</v>
      </c>
      <c r="AH23" s="7">
        <v>3489</v>
      </c>
      <c r="AI23" s="7">
        <v>3686.2</v>
      </c>
      <c r="AJ23" s="7">
        <v>3277.6</v>
      </c>
      <c r="AK23" s="7">
        <v>3239.9</v>
      </c>
      <c r="AL23" s="7">
        <v>3645.1</v>
      </c>
      <c r="AM23" s="7">
        <v>2842.2</v>
      </c>
      <c r="AN23" s="7">
        <v>4665.1000000000004</v>
      </c>
      <c r="AO23" s="7">
        <v>4506.5</v>
      </c>
      <c r="AP23" s="7">
        <v>7780.5</v>
      </c>
      <c r="AQ23" s="7">
        <v>9926.6</v>
      </c>
      <c r="AR23" s="7">
        <v>12558.3</v>
      </c>
      <c r="AS23" s="7">
        <v>12546</v>
      </c>
      <c r="AT23" s="6"/>
      <c r="AU23" s="6"/>
      <c r="AV23" s="6"/>
      <c r="AW23" s="6"/>
      <c r="AX23" s="6"/>
      <c r="AY23" s="6"/>
      <c r="AZ23" s="6"/>
    </row>
    <row r="24" spans="1:52" s="39" customFormat="1" ht="15.4" x14ac:dyDescent="0.45">
      <c r="A24" s="103" t="s">
        <v>159</v>
      </c>
      <c r="B24" s="7">
        <v>324.60000000000002</v>
      </c>
      <c r="C24" s="7">
        <v>366.2</v>
      </c>
      <c r="D24" s="7">
        <v>377.2</v>
      </c>
      <c r="E24" s="7">
        <v>456.5</v>
      </c>
      <c r="F24" s="7">
        <v>635.79999999999995</v>
      </c>
      <c r="G24" s="7">
        <v>1173.8</v>
      </c>
      <c r="H24" s="7">
        <v>1818</v>
      </c>
      <c r="I24" s="7">
        <v>2847.8</v>
      </c>
      <c r="J24" s="7">
        <v>3530.2</v>
      </c>
      <c r="K24" s="7">
        <v>4415.8</v>
      </c>
      <c r="L24" s="7">
        <v>5004.3</v>
      </c>
      <c r="M24" s="7">
        <v>6242.4</v>
      </c>
      <c r="N24" s="7">
        <v>7368.8</v>
      </c>
      <c r="O24" s="7">
        <v>7955.4</v>
      </c>
      <c r="P24" s="7">
        <v>8977.5</v>
      </c>
      <c r="Q24" s="7">
        <v>10233.299999999999</v>
      </c>
      <c r="R24" s="7">
        <v>10535.5</v>
      </c>
      <c r="S24" s="7">
        <v>11365.9</v>
      </c>
      <c r="T24" s="7">
        <v>12052</v>
      </c>
      <c r="U24" s="7">
        <v>12629.5</v>
      </c>
      <c r="V24" s="7">
        <v>12537</v>
      </c>
      <c r="W24" s="7">
        <v>13025</v>
      </c>
      <c r="X24" s="7">
        <v>13757.8</v>
      </c>
      <c r="Y24" s="7">
        <v>12378.9</v>
      </c>
      <c r="Z24" s="7">
        <v>12628</v>
      </c>
      <c r="AA24" s="7">
        <v>12579.113000000003</v>
      </c>
      <c r="AB24" s="7">
        <v>13240.785000000003</v>
      </c>
      <c r="AC24" s="7">
        <v>13372.43</v>
      </c>
      <c r="AD24" s="7">
        <v>10987.163</v>
      </c>
      <c r="AE24" s="7">
        <v>11337.753000000001</v>
      </c>
      <c r="AF24" s="7">
        <v>11336.858</v>
      </c>
      <c r="AG24" s="7">
        <v>11482.671</v>
      </c>
      <c r="AH24" s="7">
        <v>11058.938</v>
      </c>
      <c r="AI24" s="7">
        <v>10850.534</v>
      </c>
      <c r="AJ24" s="7">
        <v>10215.289000000001</v>
      </c>
      <c r="AK24" s="7">
        <v>10605.244000000001</v>
      </c>
      <c r="AL24" s="7">
        <v>10067.3038</v>
      </c>
      <c r="AM24" s="7">
        <v>8252.6003999999994</v>
      </c>
      <c r="AN24" s="7">
        <v>9042.2019999999993</v>
      </c>
      <c r="AO24" s="7">
        <v>10860.9079</v>
      </c>
      <c r="AP24" s="7">
        <v>11254.335999999999</v>
      </c>
      <c r="AQ24" s="7">
        <v>14595.534799999999</v>
      </c>
      <c r="AR24" s="7">
        <v>18871.553799999998</v>
      </c>
      <c r="AS24" s="7">
        <v>21586.565200000001</v>
      </c>
      <c r="AT24" s="6"/>
      <c r="AU24" s="6"/>
      <c r="AV24" s="6"/>
      <c r="AW24" s="6"/>
      <c r="AX24" s="6"/>
      <c r="AY24" s="6"/>
      <c r="AZ24" s="6"/>
    </row>
    <row r="25" spans="1:52" s="39" customFormat="1" ht="15.4" x14ac:dyDescent="0.45">
      <c r="A25" s="68" t="s">
        <v>158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3591</v>
      </c>
      <c r="AS25" s="7">
        <v>5273</v>
      </c>
      <c r="AT25" s="6"/>
      <c r="AU25" s="6"/>
      <c r="AV25" s="6"/>
      <c r="AW25" s="6"/>
      <c r="AX25" s="6"/>
      <c r="AY25" s="6"/>
      <c r="AZ25" s="6"/>
    </row>
    <row r="26" spans="1:52" s="39" customFormat="1" ht="15.4" x14ac:dyDescent="0.45">
      <c r="A26" s="6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6"/>
      <c r="AU26" s="6"/>
      <c r="AV26" s="6"/>
      <c r="AW26" s="6"/>
      <c r="AX26" s="6"/>
      <c r="AY26" s="6"/>
      <c r="AZ26" s="6"/>
    </row>
    <row r="27" spans="1:52" s="39" customFormat="1" ht="15.4" x14ac:dyDescent="0.45">
      <c r="A27" s="77" t="s">
        <v>147</v>
      </c>
      <c r="B27" s="7">
        <f>+B5-B13</f>
        <v>313280.66553449898</v>
      </c>
      <c r="C27" s="7">
        <f t="shared" ref="C27:AS27" si="5">+C5-C13</f>
        <v>312039.31475780322</v>
      </c>
      <c r="D27" s="7">
        <f t="shared" si="5"/>
        <v>310440.56780921255</v>
      </c>
      <c r="E27" s="7">
        <f t="shared" si="5"/>
        <v>309649.42328525154</v>
      </c>
      <c r="F27" s="7">
        <f t="shared" si="5"/>
        <v>309127.82043939299</v>
      </c>
      <c r="G27" s="7">
        <f t="shared" si="5"/>
        <v>307383.91054503853</v>
      </c>
      <c r="H27" s="7">
        <f t="shared" si="5"/>
        <v>305950.73707349767</v>
      </c>
      <c r="I27" s="7">
        <f t="shared" si="5"/>
        <v>304058.68977278308</v>
      </c>
      <c r="J27" s="7">
        <f t="shared" si="5"/>
        <v>302305.53170896444</v>
      </c>
      <c r="K27" s="7">
        <f t="shared" si="5"/>
        <v>300852.30393349315</v>
      </c>
      <c r="L27" s="7">
        <f t="shared" si="5"/>
        <v>299874.01493446046</v>
      </c>
      <c r="M27" s="7">
        <f t="shared" si="5"/>
        <v>297157.70344795764</v>
      </c>
      <c r="N27" s="7">
        <f t="shared" si="5"/>
        <v>294822.6071547257</v>
      </c>
      <c r="O27" s="7">
        <f t="shared" si="5"/>
        <v>293245.4812363158</v>
      </c>
      <c r="P27" s="7">
        <f t="shared" si="5"/>
        <v>291363.807608823</v>
      </c>
      <c r="Q27" s="7">
        <f t="shared" si="5"/>
        <v>289399.07726183179</v>
      </c>
      <c r="R27" s="7">
        <f t="shared" si="5"/>
        <v>287217.39122702659</v>
      </c>
      <c r="S27" s="7">
        <f t="shared" si="5"/>
        <v>285147.34193019901</v>
      </c>
      <c r="T27" s="7">
        <f t="shared" si="5"/>
        <v>283066.54614412389</v>
      </c>
      <c r="U27" s="7">
        <f t="shared" si="5"/>
        <v>280650.23922333389</v>
      </c>
      <c r="V27" s="7">
        <f t="shared" si="5"/>
        <v>277953.85619045544</v>
      </c>
      <c r="W27" s="7">
        <f t="shared" si="5"/>
        <v>274970.40617789439</v>
      </c>
      <c r="X27" s="7">
        <f t="shared" si="5"/>
        <v>272280.17152605765</v>
      </c>
      <c r="Y27" s="7">
        <f t="shared" si="5"/>
        <v>271267.36488641892</v>
      </c>
      <c r="Z27" s="7">
        <f t="shared" si="5"/>
        <v>268912.608354147</v>
      </c>
      <c r="AA27" s="7">
        <f t="shared" si="5"/>
        <v>266962.04908678331</v>
      </c>
      <c r="AB27" s="7">
        <f t="shared" si="5"/>
        <v>263418.70751005597</v>
      </c>
      <c r="AC27" s="7">
        <f t="shared" si="5"/>
        <v>260517.44092572649</v>
      </c>
      <c r="AD27" s="7">
        <f t="shared" si="5"/>
        <v>259280.93012608646</v>
      </c>
      <c r="AE27" s="7">
        <f t="shared" si="5"/>
        <v>256606.91214963316</v>
      </c>
      <c r="AF27" s="7">
        <f t="shared" si="5"/>
        <v>253544.19885100203</v>
      </c>
      <c r="AG27" s="7">
        <f t="shared" si="5"/>
        <v>250221.05386760016</v>
      </c>
      <c r="AH27" s="7">
        <f t="shared" si="5"/>
        <v>247223.59954602708</v>
      </c>
      <c r="AI27" s="7">
        <f t="shared" si="5"/>
        <v>244606.84426819027</v>
      </c>
      <c r="AJ27" s="7">
        <f t="shared" si="5"/>
        <v>241966.68760779296</v>
      </c>
      <c r="AK27" s="7">
        <f t="shared" si="5"/>
        <v>240002.90805851709</v>
      </c>
      <c r="AL27" s="7">
        <f t="shared" si="5"/>
        <v>236287.03838747717</v>
      </c>
      <c r="AM27" s="7">
        <f t="shared" si="5"/>
        <v>239331.90741935821</v>
      </c>
      <c r="AN27" s="7">
        <f t="shared" si="5"/>
        <v>236262.53411652774</v>
      </c>
      <c r="AO27" s="7">
        <f t="shared" si="5"/>
        <v>236915.68331946497</v>
      </c>
      <c r="AP27" s="7">
        <f t="shared" si="5"/>
        <v>234845.8193667724</v>
      </c>
      <c r="AQ27" s="7">
        <f t="shared" si="5"/>
        <v>232598.75189529234</v>
      </c>
      <c r="AR27" s="7">
        <f t="shared" si="5"/>
        <v>225052.29953539459</v>
      </c>
      <c r="AS27" s="7">
        <f t="shared" si="5"/>
        <v>215979.74965761509</v>
      </c>
      <c r="AT27" s="6"/>
      <c r="AU27" s="6"/>
      <c r="AV27" s="6"/>
      <c r="AW27" s="6"/>
      <c r="AX27" s="6"/>
      <c r="AY27" s="6"/>
      <c r="AZ27" s="6"/>
    </row>
    <row r="28" spans="1:52" ht="15.4" x14ac:dyDescent="0.45">
      <c r="A28" s="70" t="s">
        <v>148</v>
      </c>
      <c r="B28" s="11">
        <f>+B27-B8</f>
        <v>33489.637955843646</v>
      </c>
      <c r="C28" s="11">
        <f t="shared" ref="C28:AS28" si="6">+C27-C8</f>
        <v>33793.384603871382</v>
      </c>
      <c r="D28" s="11">
        <f t="shared" si="6"/>
        <v>33504.466575112718</v>
      </c>
      <c r="E28" s="11">
        <f t="shared" si="6"/>
        <v>33903.895015936461</v>
      </c>
      <c r="F28" s="11">
        <f t="shared" si="6"/>
        <v>34766.151813661738</v>
      </c>
      <c r="G28" s="11">
        <f t="shared" si="6"/>
        <v>34372.268792370334</v>
      </c>
      <c r="H28" s="11">
        <f t="shared" si="6"/>
        <v>34432.15636333212</v>
      </c>
      <c r="I28" s="11">
        <f t="shared" si="6"/>
        <v>34124.978743639309</v>
      </c>
      <c r="J28" s="11">
        <f t="shared" si="6"/>
        <v>33884.504323799629</v>
      </c>
      <c r="K28" s="11">
        <f t="shared" si="6"/>
        <v>33986.043374812463</v>
      </c>
      <c r="L28" s="11">
        <f t="shared" si="6"/>
        <v>34568.663400866557</v>
      </c>
      <c r="M28" s="11">
        <f t="shared" si="6"/>
        <v>33603.344755611848</v>
      </c>
      <c r="N28" s="11">
        <f t="shared" si="6"/>
        <v>33166.9378680464</v>
      </c>
      <c r="O28" s="11">
        <f t="shared" si="6"/>
        <v>33658.92202742293</v>
      </c>
      <c r="P28" s="11">
        <f t="shared" si="6"/>
        <v>33932.308715588355</v>
      </c>
      <c r="Q28" s="11">
        <f t="shared" si="6"/>
        <v>33247.000364653708</v>
      </c>
      <c r="R28" s="11">
        <f t="shared" si="6"/>
        <v>33312.669794806337</v>
      </c>
      <c r="S28" s="11">
        <f t="shared" si="6"/>
        <v>33307.00736693872</v>
      </c>
      <c r="T28" s="11">
        <f t="shared" si="6"/>
        <v>33340.384719685157</v>
      </c>
      <c r="U28" s="11">
        <f t="shared" si="6"/>
        <v>33124.89039919409</v>
      </c>
      <c r="V28" s="11">
        <f t="shared" si="6"/>
        <v>32791.105072382314</v>
      </c>
      <c r="W28" s="11">
        <f t="shared" si="6"/>
        <v>32317.48309080844</v>
      </c>
      <c r="X28" s="11">
        <f t="shared" si="6"/>
        <v>32430.057316176128</v>
      </c>
      <c r="Y28" s="11">
        <f t="shared" si="6"/>
        <v>34320.564572460862</v>
      </c>
      <c r="Z28" s="11">
        <f t="shared" si="6"/>
        <v>34815.362494877481</v>
      </c>
      <c r="AA28" s="11">
        <f t="shared" si="6"/>
        <v>35745.87952651619</v>
      </c>
      <c r="AB28" s="11">
        <f t="shared" si="6"/>
        <v>34987.589183508448</v>
      </c>
      <c r="AC28" s="11">
        <f t="shared" si="6"/>
        <v>34866.245198421821</v>
      </c>
      <c r="AD28" s="11">
        <f t="shared" si="6"/>
        <v>36585.104948208726</v>
      </c>
      <c r="AE28" s="11">
        <f t="shared" si="6"/>
        <v>36918.858786488679</v>
      </c>
      <c r="AF28" s="11">
        <f t="shared" si="6"/>
        <v>36757.39171296425</v>
      </c>
      <c r="AG28" s="11">
        <f t="shared" si="6"/>
        <v>36539.847753722366</v>
      </c>
      <c r="AH28" s="11">
        <f t="shared" si="6"/>
        <v>37439.506953465636</v>
      </c>
      <c r="AI28" s="11">
        <f t="shared" si="6"/>
        <v>38755.927808542794</v>
      </c>
      <c r="AJ28" s="11">
        <f t="shared" si="6"/>
        <v>40079.274343482131</v>
      </c>
      <c r="AK28" s="11">
        <f t="shared" si="6"/>
        <v>41897.04467728376</v>
      </c>
      <c r="AL28" s="11">
        <f t="shared" si="6"/>
        <v>41925.835793128907</v>
      </c>
      <c r="AM28" s="11">
        <f t="shared" si="6"/>
        <v>48567.121847929171</v>
      </c>
      <c r="AN28" s="11">
        <f t="shared" si="6"/>
        <v>49094.315140399005</v>
      </c>
      <c r="AO28" s="11">
        <f t="shared" si="6"/>
        <v>53444.072995075345</v>
      </c>
      <c r="AP28" s="11">
        <f t="shared" si="6"/>
        <v>55110.678447886487</v>
      </c>
      <c r="AQ28" s="11">
        <f t="shared" si="6"/>
        <v>56758.110507531004</v>
      </c>
      <c r="AR28" s="11">
        <f t="shared" si="6"/>
        <v>53329.610559000954</v>
      </c>
      <c r="AS28" s="11">
        <f t="shared" si="6"/>
        <v>48275.429394984472</v>
      </c>
      <c r="AT28" s="3"/>
      <c r="AU28" s="3"/>
      <c r="AV28" s="3"/>
      <c r="AW28" s="3"/>
      <c r="AX28" s="3"/>
      <c r="AY28" s="3"/>
      <c r="AZ28" s="3"/>
    </row>
    <row r="29" spans="1:52" s="110" customFormat="1" ht="15.4" x14ac:dyDescent="0.45">
      <c r="A29" s="98" t="s">
        <v>180</v>
      </c>
      <c r="B29" s="109">
        <f>+B27/$B$27*100</f>
        <v>100</v>
      </c>
      <c r="C29" s="109">
        <f t="shared" ref="C29:AS29" si="7">+C27/$B$27*100</f>
        <v>99.603757616328522</v>
      </c>
      <c r="D29" s="109">
        <f t="shared" si="7"/>
        <v>99.093433448744477</v>
      </c>
      <c r="E29" s="109">
        <f t="shared" si="7"/>
        <v>98.840898067216486</v>
      </c>
      <c r="F29" s="109">
        <f t="shared" si="7"/>
        <v>98.674401087593239</v>
      </c>
      <c r="G29" s="109">
        <f t="shared" si="7"/>
        <v>98.117740531673164</v>
      </c>
      <c r="H29" s="109">
        <f t="shared" si="7"/>
        <v>97.660267846885645</v>
      </c>
      <c r="I29" s="109">
        <f t="shared" si="7"/>
        <v>97.056321447101766</v>
      </c>
      <c r="J29" s="109">
        <f t="shared" si="7"/>
        <v>96.49670885153111</v>
      </c>
      <c r="K29" s="109">
        <f t="shared" si="7"/>
        <v>96.032834780977822</v>
      </c>
      <c r="L29" s="109">
        <f t="shared" si="7"/>
        <v>95.720562398204507</v>
      </c>
      <c r="M29" s="109">
        <f t="shared" si="7"/>
        <v>94.853508735040066</v>
      </c>
      <c r="N29" s="109">
        <f t="shared" si="7"/>
        <v>94.10813994911517</v>
      </c>
      <c r="O29" s="109">
        <f t="shared" si="7"/>
        <v>93.60471727037465</v>
      </c>
      <c r="P29" s="109">
        <f t="shared" si="7"/>
        <v>93.004082173956419</v>
      </c>
      <c r="Q29" s="109">
        <f t="shared" si="7"/>
        <v>92.376935157513799</v>
      </c>
      <c r="R29" s="109">
        <f t="shared" si="7"/>
        <v>91.680535323491824</v>
      </c>
      <c r="S29" s="109">
        <f t="shared" si="7"/>
        <v>91.019770225430051</v>
      </c>
      <c r="T29" s="109">
        <f t="shared" si="7"/>
        <v>90.355574820161422</v>
      </c>
      <c r="U29" s="109">
        <f t="shared" si="7"/>
        <v>89.584283391541831</v>
      </c>
      <c r="V29" s="109">
        <f t="shared" si="7"/>
        <v>88.72359094239944</v>
      </c>
      <c r="W29" s="109">
        <f t="shared" si="7"/>
        <v>87.771265969688201</v>
      </c>
      <c r="X29" s="109">
        <f t="shared" si="7"/>
        <v>86.912536099701853</v>
      </c>
      <c r="Y29" s="109">
        <f t="shared" si="7"/>
        <v>86.589245596628274</v>
      </c>
      <c r="Z29" s="109">
        <f t="shared" si="7"/>
        <v>85.837601211471465</v>
      </c>
      <c r="AA29" s="109">
        <f t="shared" si="7"/>
        <v>85.214977640356494</v>
      </c>
      <c r="AB29" s="109">
        <f t="shared" si="7"/>
        <v>84.083933829950269</v>
      </c>
      <c r="AC29" s="109">
        <f t="shared" si="7"/>
        <v>83.15784202042876</v>
      </c>
      <c r="AD29" s="109">
        <f t="shared" si="7"/>
        <v>82.763144569971558</v>
      </c>
      <c r="AE29" s="109">
        <f t="shared" si="7"/>
        <v>81.90959110477732</v>
      </c>
      <c r="AF29" s="109">
        <f t="shared" si="7"/>
        <v>80.931965085818973</v>
      </c>
      <c r="AG29" s="109">
        <f t="shared" si="7"/>
        <v>79.871208598427017</v>
      </c>
      <c r="AH29" s="109">
        <f t="shared" si="7"/>
        <v>78.91441341400062</v>
      </c>
      <c r="AI29" s="109">
        <f t="shared" si="7"/>
        <v>78.079138350545207</v>
      </c>
      <c r="AJ29" s="109">
        <f t="shared" si="7"/>
        <v>77.236393505154624</v>
      </c>
      <c r="AK29" s="109">
        <f t="shared" si="7"/>
        <v>76.609549985805799</v>
      </c>
      <c r="AL29" s="109">
        <f t="shared" si="7"/>
        <v>75.423434760756678</v>
      </c>
      <c r="AM29" s="109">
        <f t="shared" si="7"/>
        <v>76.395364843542367</v>
      </c>
      <c r="AN29" s="109">
        <f t="shared" si="7"/>
        <v>75.415612933990701</v>
      </c>
      <c r="AO29" s="109">
        <f t="shared" si="7"/>
        <v>75.624099851567578</v>
      </c>
      <c r="AP29" s="109">
        <f t="shared" si="7"/>
        <v>74.963393915833848</v>
      </c>
      <c r="AQ29" s="109">
        <f t="shared" si="7"/>
        <v>74.246124157853018</v>
      </c>
      <c r="AR29" s="109">
        <f t="shared" si="7"/>
        <v>71.837277015300344</v>
      </c>
      <c r="AS29" s="109">
        <f t="shared" si="7"/>
        <v>68.941295591646096</v>
      </c>
      <c r="AT29" s="1"/>
      <c r="AU29" s="1"/>
      <c r="AV29" s="1"/>
      <c r="AW29" s="1"/>
      <c r="AX29" s="1"/>
      <c r="AY29" s="1"/>
      <c r="AZ29" s="1"/>
    </row>
    <row r="30" spans="1:52" ht="15.4" x14ac:dyDescent="0.45">
      <c r="A30" s="75" t="s">
        <v>134</v>
      </c>
      <c r="B30" s="11">
        <f>+B27+B17</f>
        <v>313360.29009951069</v>
      </c>
      <c r="C30" s="11">
        <f t="shared" ref="C30:AS30" si="8">+C27+C17</f>
        <v>312133.74231474049</v>
      </c>
      <c r="D30" s="11">
        <f t="shared" si="8"/>
        <v>310561.86556598212</v>
      </c>
      <c r="E30" s="11">
        <f t="shared" si="8"/>
        <v>310048.03890485986</v>
      </c>
      <c r="F30" s="11">
        <f t="shared" si="8"/>
        <v>309609.00648476632</v>
      </c>
      <c r="G30" s="11">
        <f t="shared" si="8"/>
        <v>307967.82578563516</v>
      </c>
      <c r="H30" s="11">
        <f t="shared" si="8"/>
        <v>306692.46416669083</v>
      </c>
      <c r="I30" s="11">
        <f t="shared" si="8"/>
        <v>304866.03289174504</v>
      </c>
      <c r="J30" s="11">
        <f t="shared" si="8"/>
        <v>303300.95166906103</v>
      </c>
      <c r="K30" s="11">
        <f t="shared" si="8"/>
        <v>302200.13938937814</v>
      </c>
      <c r="L30" s="11">
        <f t="shared" si="8"/>
        <v>301601.42940133082</v>
      </c>
      <c r="M30" s="11">
        <f t="shared" si="8"/>
        <v>298747.97621327481</v>
      </c>
      <c r="N30" s="11">
        <f t="shared" si="8"/>
        <v>296218.37017037981</v>
      </c>
      <c r="O30" s="11">
        <f t="shared" si="8"/>
        <v>294621.98655804351</v>
      </c>
      <c r="P30" s="11">
        <f t="shared" si="8"/>
        <v>292759.84123868903</v>
      </c>
      <c r="Q30" s="11">
        <f t="shared" si="8"/>
        <v>290660.17375245644</v>
      </c>
      <c r="R30" s="11">
        <f t="shared" si="8"/>
        <v>288375.02353719983</v>
      </c>
      <c r="S30" s="11">
        <f t="shared" si="8"/>
        <v>286235.26613787311</v>
      </c>
      <c r="T30" s="11">
        <f t="shared" si="8"/>
        <v>284229.20298382605</v>
      </c>
      <c r="U30" s="11">
        <f t="shared" si="8"/>
        <v>281937.89498629037</v>
      </c>
      <c r="V30" s="11">
        <f t="shared" si="8"/>
        <v>279408.44503653882</v>
      </c>
      <c r="W30" s="11">
        <f t="shared" si="8"/>
        <v>276526.25800986215</v>
      </c>
      <c r="X30" s="11">
        <f t="shared" si="8"/>
        <v>273912.19164427242</v>
      </c>
      <c r="Y30" s="11">
        <f t="shared" si="8"/>
        <v>273304.99781944754</v>
      </c>
      <c r="Z30" s="11">
        <f t="shared" si="8"/>
        <v>271117.66560777411</v>
      </c>
      <c r="AA30" s="11">
        <f t="shared" si="8"/>
        <v>269241.12404112134</v>
      </c>
      <c r="AB30" s="11">
        <f t="shared" si="8"/>
        <v>265997.93359368859</v>
      </c>
      <c r="AC30" s="11">
        <f t="shared" si="8"/>
        <v>263080.27226560825</v>
      </c>
      <c r="AD30" s="11">
        <f t="shared" si="8"/>
        <v>261255.48415416109</v>
      </c>
      <c r="AE30" s="11">
        <f t="shared" si="8"/>
        <v>259130.19183235455</v>
      </c>
      <c r="AF30" s="11">
        <f t="shared" si="8"/>
        <v>256579.1706144067</v>
      </c>
      <c r="AG30" s="11">
        <f t="shared" si="8"/>
        <v>253694.81784407562</v>
      </c>
      <c r="AH30" s="11">
        <f t="shared" si="8"/>
        <v>249849.69334241017</v>
      </c>
      <c r="AI30" s="11">
        <f t="shared" si="8"/>
        <v>247592.86636193359</v>
      </c>
      <c r="AJ30" s="11">
        <f t="shared" si="8"/>
        <v>245351.40536087882</v>
      </c>
      <c r="AK30" s="11">
        <f t="shared" si="8"/>
        <v>243733.70030677359</v>
      </c>
      <c r="AL30" s="11">
        <f t="shared" si="8"/>
        <v>240708.88262106045</v>
      </c>
      <c r="AM30" s="11">
        <f t="shared" si="8"/>
        <v>244046.73220894983</v>
      </c>
      <c r="AN30" s="11">
        <f t="shared" si="8"/>
        <v>242605.83411652772</v>
      </c>
      <c r="AO30" s="11">
        <f t="shared" si="8"/>
        <v>244145.54471536845</v>
      </c>
      <c r="AP30" s="11">
        <f t="shared" si="8"/>
        <v>242864.3488348895</v>
      </c>
      <c r="AQ30" s="11">
        <f t="shared" si="8"/>
        <v>241242.13493086744</v>
      </c>
      <c r="AR30" s="11">
        <f t="shared" si="8"/>
        <v>234255.74699628714</v>
      </c>
      <c r="AS30" s="11">
        <f t="shared" si="8"/>
        <v>231400.66125797495</v>
      </c>
      <c r="AT30" s="3"/>
      <c r="AU30" s="3"/>
      <c r="AV30" s="3"/>
      <c r="AW30" s="3"/>
      <c r="AX30" s="3"/>
      <c r="AY30" s="3"/>
      <c r="AZ30" s="3"/>
    </row>
    <row r="31" spans="1:52" s="110" customFormat="1" ht="15.4" x14ac:dyDescent="0.45">
      <c r="A31" s="98" t="s">
        <v>181</v>
      </c>
      <c r="B31" s="109">
        <f>+B30/$B$30*100</f>
        <v>100</v>
      </c>
      <c r="C31" s="109">
        <f t="shared" ref="C31:AS31" si="9">+C30/$B$30*100</f>
        <v>99.608582253871191</v>
      </c>
      <c r="D31" s="109">
        <f t="shared" si="9"/>
        <v>99.106962617171462</v>
      </c>
      <c r="E31" s="109">
        <f t="shared" si="9"/>
        <v>98.942989491872453</v>
      </c>
      <c r="F31" s="109">
        <f t="shared" si="9"/>
        <v>98.802884815573435</v>
      </c>
      <c r="G31" s="109">
        <f t="shared" si="9"/>
        <v>98.279148799561327</v>
      </c>
      <c r="H31" s="109">
        <f t="shared" si="9"/>
        <v>97.87215351035627</v>
      </c>
      <c r="I31" s="109">
        <f t="shared" si="9"/>
        <v>97.289300056153181</v>
      </c>
      <c r="J31" s="109">
        <f t="shared" si="9"/>
        <v>96.789849017801458</v>
      </c>
      <c r="K31" s="109">
        <f t="shared" si="9"/>
        <v>96.438556172325292</v>
      </c>
      <c r="L31" s="109">
        <f t="shared" si="9"/>
        <v>96.247494953988678</v>
      </c>
      <c r="M31" s="109">
        <f t="shared" si="9"/>
        <v>95.33689674540588</v>
      </c>
      <c r="N31" s="109">
        <f t="shared" si="9"/>
        <v>94.529645117545911</v>
      </c>
      <c r="O31" s="109">
        <f t="shared" si="9"/>
        <v>94.020204814235825</v>
      </c>
      <c r="P31" s="109">
        <f t="shared" si="9"/>
        <v>93.425954241272947</v>
      </c>
      <c r="Q31" s="109">
        <f t="shared" si="9"/>
        <v>92.755905242541871</v>
      </c>
      <c r="R31" s="109">
        <f t="shared" si="9"/>
        <v>92.026664720543707</v>
      </c>
      <c r="S31" s="109">
        <f t="shared" si="9"/>
        <v>91.343822169355363</v>
      </c>
      <c r="T31" s="109">
        <f t="shared" si="9"/>
        <v>90.703644323780225</v>
      </c>
      <c r="U31" s="109">
        <f t="shared" si="9"/>
        <v>89.97243872117879</v>
      </c>
      <c r="V31" s="109">
        <f t="shared" si="9"/>
        <v>89.165236905994021</v>
      </c>
      <c r="W31" s="109">
        <f t="shared" si="9"/>
        <v>88.245469112263237</v>
      </c>
      <c r="X31" s="109">
        <f t="shared" si="9"/>
        <v>87.411264381102299</v>
      </c>
      <c r="Y31" s="109">
        <f t="shared" si="9"/>
        <v>87.217495788204943</v>
      </c>
      <c r="Z31" s="109">
        <f t="shared" si="9"/>
        <v>86.519471092421441</v>
      </c>
      <c r="AA31" s="109">
        <f t="shared" si="9"/>
        <v>85.9206263676936</v>
      </c>
      <c r="AB31" s="109">
        <f t="shared" si="9"/>
        <v>84.885654627527401</v>
      </c>
      <c r="AC31" s="109">
        <f t="shared" si="9"/>
        <v>83.954566222179736</v>
      </c>
      <c r="AD31" s="109">
        <f t="shared" si="9"/>
        <v>83.372237136746591</v>
      </c>
      <c r="AE31" s="109">
        <f t="shared" si="9"/>
        <v>82.694010702525574</v>
      </c>
      <c r="AF31" s="109">
        <f t="shared" si="9"/>
        <v>81.879925032277512</v>
      </c>
      <c r="AG31" s="109">
        <f t="shared" si="9"/>
        <v>80.95946610322332</v>
      </c>
      <c r="AH31" s="109">
        <f t="shared" si="9"/>
        <v>79.732404275943168</v>
      </c>
      <c r="AI31" s="109">
        <f t="shared" si="9"/>
        <v>79.012202306587085</v>
      </c>
      <c r="AJ31" s="109">
        <f t="shared" si="9"/>
        <v>78.296903951347829</v>
      </c>
      <c r="AK31" s="109">
        <f t="shared" si="9"/>
        <v>77.780659517954092</v>
      </c>
      <c r="AL31" s="109">
        <f t="shared" si="9"/>
        <v>76.815375217013283</v>
      </c>
      <c r="AM31" s="109">
        <f t="shared" si="9"/>
        <v>77.880554722313519</v>
      </c>
      <c r="AN31" s="109">
        <f t="shared" si="9"/>
        <v>77.420733188460417</v>
      </c>
      <c r="AO31" s="109">
        <f t="shared" si="9"/>
        <v>77.912087915746312</v>
      </c>
      <c r="AP31" s="109">
        <f t="shared" si="9"/>
        <v>77.503230788357229</v>
      </c>
      <c r="AQ31" s="109">
        <f t="shared" si="9"/>
        <v>76.985547484098447</v>
      </c>
      <c r="AR31" s="109">
        <f t="shared" si="9"/>
        <v>74.756041016523469</v>
      </c>
      <c r="AS31" s="109">
        <f t="shared" si="9"/>
        <v>73.844921826084402</v>
      </c>
      <c r="AT31" s="1"/>
      <c r="AU31" s="1"/>
      <c r="AV31" s="1"/>
      <c r="AW31" s="1"/>
      <c r="AX31" s="1"/>
      <c r="AY31" s="1"/>
      <c r="AZ31" s="1"/>
    </row>
    <row r="32" spans="1:52" ht="15.4" x14ac:dyDescent="0.45">
      <c r="A32" s="70" t="s">
        <v>149</v>
      </c>
      <c r="B32" s="11">
        <f t="shared" ref="B32:I32" si="10">+B27/$J$27*100</f>
        <v>103.63047733975988</v>
      </c>
      <c r="C32" s="11">
        <f t="shared" si="10"/>
        <v>103.21984946613867</v>
      </c>
      <c r="D32" s="11">
        <f t="shared" si="10"/>
        <v>102.69099809529119</v>
      </c>
      <c r="E32" s="11">
        <f t="shared" si="10"/>
        <v>102.42929447396195</v>
      </c>
      <c r="F32" s="11">
        <f t="shared" si="10"/>
        <v>102.25675285922206</v>
      </c>
      <c r="G32" s="11">
        <f t="shared" si="10"/>
        <v>101.67988286795995</v>
      </c>
      <c r="H32" s="11">
        <f t="shared" si="10"/>
        <v>101.20580174101563</v>
      </c>
      <c r="I32" s="11">
        <f t="shared" si="10"/>
        <v>100.57992920404328</v>
      </c>
      <c r="J32" s="11">
        <f>+J27/$J$27*100</f>
        <v>100</v>
      </c>
      <c r="K32" s="11">
        <f t="shared" ref="K32:AS32" si="11">+K27/$J$27*100</f>
        <v>99.519285086430259</v>
      </c>
      <c r="L32" s="11">
        <f t="shared" si="11"/>
        <v>99.195675725562026</v>
      </c>
      <c r="M32" s="11">
        <f t="shared" si="11"/>
        <v>98.297143875632841</v>
      </c>
      <c r="N32" s="11">
        <f t="shared" si="11"/>
        <v>97.524714644837303</v>
      </c>
      <c r="O32" s="11">
        <f t="shared" si="11"/>
        <v>97.003015319821898</v>
      </c>
      <c r="P32" s="11">
        <f t="shared" si="11"/>
        <v>96.380574302333557</v>
      </c>
      <c r="Q32" s="11">
        <f t="shared" si="11"/>
        <v>95.730658855572003</v>
      </c>
      <c r="R32" s="11">
        <f t="shared" si="11"/>
        <v>95.008976383381722</v>
      </c>
      <c r="S32" s="11">
        <f t="shared" si="11"/>
        <v>94.324222358165784</v>
      </c>
      <c r="T32" s="11">
        <f t="shared" si="11"/>
        <v>93.63591348921716</v>
      </c>
      <c r="U32" s="11">
        <f t="shared" si="11"/>
        <v>92.836620500058018</v>
      </c>
      <c r="V32" s="11">
        <f t="shared" si="11"/>
        <v>91.9446808065845</v>
      </c>
      <c r="W32" s="11">
        <f t="shared" si="11"/>
        <v>90.95778189153809</v>
      </c>
      <c r="X32" s="11">
        <f t="shared" si="11"/>
        <v>90.06787602821214</v>
      </c>
      <c r="Y32" s="11">
        <f t="shared" si="11"/>
        <v>89.73284853668288</v>
      </c>
      <c r="Z32" s="11">
        <f t="shared" si="11"/>
        <v>88.953915872447382</v>
      </c>
      <c r="AA32" s="11">
        <f t="shared" si="11"/>
        <v>88.308688093671066</v>
      </c>
      <c r="AB32" s="11">
        <f t="shared" si="11"/>
        <v>87.136581994025306</v>
      </c>
      <c r="AC32" s="11">
        <f t="shared" si="11"/>
        <v>86.17686863121375</v>
      </c>
      <c r="AD32" s="11">
        <f t="shared" si="11"/>
        <v>85.767841779257083</v>
      </c>
      <c r="AE32" s="11">
        <f t="shared" si="11"/>
        <v>84.883300248926233</v>
      </c>
      <c r="AF32" s="11">
        <f t="shared" si="11"/>
        <v>83.870181738881996</v>
      </c>
      <c r="AG32" s="11">
        <f t="shared" si="11"/>
        <v>82.77091472758525</v>
      </c>
      <c r="AH32" s="11">
        <f t="shared" si="11"/>
        <v>81.779383310800341</v>
      </c>
      <c r="AI32" s="11">
        <f t="shared" si="11"/>
        <v>80.913783775441516</v>
      </c>
      <c r="AJ32" s="11">
        <f t="shared" si="11"/>
        <v>80.040443269407035</v>
      </c>
      <c r="AK32" s="11">
        <f t="shared" si="11"/>
        <v>79.390842338132501</v>
      </c>
      <c r="AL32" s="11">
        <f t="shared" si="11"/>
        <v>78.161665468614515</v>
      </c>
      <c r="AM32" s="11">
        <f t="shared" si="11"/>
        <v>79.16888125281406</v>
      </c>
      <c r="AN32" s="11">
        <f t="shared" si="11"/>
        <v>78.153559672200231</v>
      </c>
      <c r="AO32" s="11">
        <f t="shared" si="11"/>
        <v>78.369615660076121</v>
      </c>
      <c r="AP32" s="11">
        <f t="shared" si="11"/>
        <v>77.684922945063136</v>
      </c>
      <c r="AQ32" s="11">
        <f t="shared" si="11"/>
        <v>76.941612871053849</v>
      </c>
      <c r="AR32" s="11">
        <f t="shared" si="11"/>
        <v>74.445313078841352</v>
      </c>
      <c r="AS32" s="11">
        <f t="shared" si="11"/>
        <v>71.444193705837677</v>
      </c>
      <c r="AT32" s="3"/>
      <c r="AU32" s="3"/>
      <c r="AV32" s="3"/>
      <c r="AW32" s="3"/>
      <c r="AX32" s="3"/>
      <c r="AY32" s="3"/>
      <c r="AZ32" s="3"/>
    </row>
    <row r="33" spans="1:52" ht="15.4" x14ac:dyDescent="0.45">
      <c r="A33" s="70" t="s">
        <v>150</v>
      </c>
      <c r="B33" s="11">
        <f>+B5/$B$5*100</f>
        <v>100</v>
      </c>
      <c r="C33" s="11">
        <f t="shared" ref="C33:AS33" si="12">+C5/$B$5*100</f>
        <v>99.585467795271626</v>
      </c>
      <c r="D33" s="11">
        <f t="shared" si="12"/>
        <v>99.252547355367682</v>
      </c>
      <c r="E33" s="11">
        <f t="shared" si="12"/>
        <v>99.093805212030091</v>
      </c>
      <c r="F33" s="11">
        <f t="shared" si="12"/>
        <v>98.834153926329961</v>
      </c>
      <c r="G33" s="11">
        <f t="shared" si="12"/>
        <v>98.596570356668963</v>
      </c>
      <c r="H33" s="11">
        <f t="shared" si="12"/>
        <v>98.357200196475318</v>
      </c>
      <c r="I33" s="11">
        <f t="shared" si="12"/>
        <v>98.046302915922595</v>
      </c>
      <c r="J33" s="11">
        <f t="shared" si="12"/>
        <v>97.884350167821069</v>
      </c>
      <c r="K33" s="11">
        <f t="shared" si="12"/>
        <v>97.813974547793208</v>
      </c>
      <c r="L33" s="11">
        <f t="shared" si="12"/>
        <v>97.758554808857951</v>
      </c>
      <c r="M33" s="11">
        <f t="shared" si="12"/>
        <v>97.351768793262593</v>
      </c>
      <c r="N33" s="11">
        <f t="shared" si="12"/>
        <v>96.885532347865649</v>
      </c>
      <c r="O33" s="11">
        <f t="shared" si="12"/>
        <v>96.453055840543982</v>
      </c>
      <c r="P33" s="11">
        <f t="shared" si="12"/>
        <v>96.045526384304665</v>
      </c>
      <c r="Q33" s="11">
        <f t="shared" si="12"/>
        <v>95.830542365172775</v>
      </c>
      <c r="R33" s="11">
        <f t="shared" si="12"/>
        <v>95.303148984366118</v>
      </c>
      <c r="S33" s="11">
        <f t="shared" si="12"/>
        <v>94.813655015590996</v>
      </c>
      <c r="T33" s="11">
        <f t="shared" si="12"/>
        <v>94.350501073594586</v>
      </c>
      <c r="U33" s="11">
        <f t="shared" si="12"/>
        <v>93.93777039330223</v>
      </c>
      <c r="V33" s="11">
        <f t="shared" si="12"/>
        <v>93.452850380315027</v>
      </c>
      <c r="W33" s="11">
        <f t="shared" si="12"/>
        <v>92.91263917843618</v>
      </c>
      <c r="X33" s="11">
        <f t="shared" si="12"/>
        <v>92.299806510875484</v>
      </c>
      <c r="Y33" s="11">
        <f t="shared" si="12"/>
        <v>91.748604185586231</v>
      </c>
      <c r="Z33" s="11">
        <f t="shared" si="12"/>
        <v>91.131486472006046</v>
      </c>
      <c r="AA33" s="11">
        <f t="shared" si="12"/>
        <v>90.459777545324499</v>
      </c>
      <c r="AB33" s="11">
        <f t="shared" si="12"/>
        <v>89.952360397448274</v>
      </c>
      <c r="AC33" s="11">
        <f t="shared" si="12"/>
        <v>89.233081128466054</v>
      </c>
      <c r="AD33" s="11">
        <f t="shared" si="12"/>
        <v>88.178848032927277</v>
      </c>
      <c r="AE33" s="11">
        <f t="shared" si="12"/>
        <v>87.687795790654221</v>
      </c>
      <c r="AF33" s="11">
        <f t="shared" si="12"/>
        <v>86.969724833247241</v>
      </c>
      <c r="AG33" s="11">
        <f t="shared" si="12"/>
        <v>86.43454086476136</v>
      </c>
      <c r="AH33" s="11">
        <f t="shared" si="12"/>
        <v>85.296788996995176</v>
      </c>
      <c r="AI33" s="11">
        <f t="shared" si="12"/>
        <v>84.579072770896772</v>
      </c>
      <c r="AJ33" s="11">
        <f t="shared" si="12"/>
        <v>83.512087107920991</v>
      </c>
      <c r="AK33" s="11">
        <f t="shared" si="12"/>
        <v>83.136237335121095</v>
      </c>
      <c r="AL33" s="11">
        <f t="shared" si="12"/>
        <v>82.096757015909262</v>
      </c>
      <c r="AM33" s="11">
        <f t="shared" si="12"/>
        <v>82.305984666182496</v>
      </c>
      <c r="AN33" s="11">
        <f t="shared" si="12"/>
        <v>82.633979814380069</v>
      </c>
      <c r="AO33" s="11">
        <f t="shared" si="12"/>
        <v>83.69001761033384</v>
      </c>
      <c r="AP33" s="11">
        <f t="shared" si="12"/>
        <v>84.495178183840309</v>
      </c>
      <c r="AQ33" s="11">
        <f t="shared" si="12"/>
        <v>85.762160171633724</v>
      </c>
      <c r="AR33" s="11">
        <f t="shared" si="12"/>
        <v>86.926087649874546</v>
      </c>
      <c r="AS33" s="11">
        <f t="shared" si="12"/>
        <v>87.487978555069105</v>
      </c>
      <c r="AT33" s="3"/>
      <c r="AU33" s="3"/>
      <c r="AV33" s="3"/>
      <c r="AW33" s="3"/>
      <c r="AX33" s="3"/>
      <c r="AY33" s="3"/>
      <c r="AZ33" s="3"/>
    </row>
    <row r="34" spans="1:52" ht="15.4" x14ac:dyDescent="0.45">
      <c r="A34" s="70" t="s">
        <v>151</v>
      </c>
      <c r="B34" s="11">
        <f>+B13/$B$13*100</f>
        <v>100</v>
      </c>
      <c r="C34" s="11">
        <f t="shared" ref="C34:AS34" si="13">+C13/$B$13*100</f>
        <v>98.871402849849176</v>
      </c>
      <c r="D34" s="11">
        <f t="shared" si="13"/>
        <v>105.46461814027867</v>
      </c>
      <c r="E34" s="11">
        <f t="shared" si="13"/>
        <v>108.96771956014805</v>
      </c>
      <c r="F34" s="11">
        <f t="shared" si="13"/>
        <v>105.07116968054065</v>
      </c>
      <c r="G34" s="11">
        <f t="shared" si="13"/>
        <v>117.29088080336385</v>
      </c>
      <c r="H34" s="11">
        <f t="shared" si="13"/>
        <v>125.56659489883751</v>
      </c>
      <c r="I34" s="11">
        <f t="shared" si="13"/>
        <v>136.69682121806466</v>
      </c>
      <c r="J34" s="11">
        <f t="shared" si="13"/>
        <v>152.06016838384858</v>
      </c>
      <c r="K34" s="11">
        <f t="shared" si="13"/>
        <v>167.35262483987151</v>
      </c>
      <c r="L34" s="11">
        <f t="shared" si="13"/>
        <v>177.32515827408116</v>
      </c>
      <c r="M34" s="11">
        <f t="shared" si="13"/>
        <v>194.88798451541288</v>
      </c>
      <c r="N34" s="11">
        <f t="shared" si="13"/>
        <v>205.31953754999967</v>
      </c>
      <c r="O34" s="11">
        <f t="shared" si="13"/>
        <v>207.65691723014587</v>
      </c>
      <c r="P34" s="11">
        <f t="shared" si="13"/>
        <v>214.78855220783387</v>
      </c>
      <c r="Q34" s="11">
        <f t="shared" si="13"/>
        <v>230.66509512404915</v>
      </c>
      <c r="R34" s="11">
        <f t="shared" si="13"/>
        <v>236.7359939526506</v>
      </c>
      <c r="S34" s="11">
        <f t="shared" si="13"/>
        <v>242.93320890278719</v>
      </c>
      <c r="T34" s="11">
        <f t="shared" si="13"/>
        <v>250.31904708884275</v>
      </c>
      <c r="U34" s="11">
        <f t="shared" si="13"/>
        <v>263.90512265101319</v>
      </c>
      <c r="V34" s="11">
        <f t="shared" si="13"/>
        <v>278.09098171670485</v>
      </c>
      <c r="W34" s="11">
        <f t="shared" si="13"/>
        <v>293.64037556682194</v>
      </c>
      <c r="X34" s="11">
        <f t="shared" si="13"/>
        <v>302.62777747144844</v>
      </c>
      <c r="Y34" s="11">
        <f t="shared" si="13"/>
        <v>293.17851964385346</v>
      </c>
      <c r="Z34" s="11">
        <f t="shared" si="13"/>
        <v>297.81354628413806</v>
      </c>
      <c r="AA34" s="11">
        <f t="shared" si="13"/>
        <v>295.2254636742681</v>
      </c>
      <c r="AB34" s="11">
        <f t="shared" si="13"/>
        <v>319.06546563770968</v>
      </c>
      <c r="AC34" s="11">
        <f t="shared" si="13"/>
        <v>326.42049092389021</v>
      </c>
      <c r="AD34" s="11">
        <f t="shared" si="13"/>
        <v>299.61689248770188</v>
      </c>
      <c r="AE34" s="11">
        <f t="shared" si="13"/>
        <v>313.27848915081955</v>
      </c>
      <c r="AF34" s="11">
        <f t="shared" si="13"/>
        <v>322.69387823570412</v>
      </c>
      <c r="AG34" s="11">
        <f t="shared" si="13"/>
        <v>342.67791700103021</v>
      </c>
      <c r="AH34" s="11">
        <f t="shared" si="13"/>
        <v>334.47531612184849</v>
      </c>
      <c r="AI34" s="11">
        <f t="shared" si="13"/>
        <v>338.34729186266901</v>
      </c>
      <c r="AJ34" s="11">
        <f t="shared" si="13"/>
        <v>328.52557280605987</v>
      </c>
      <c r="AK34" s="11">
        <f t="shared" si="13"/>
        <v>337.94893513999443</v>
      </c>
      <c r="AL34" s="11">
        <f t="shared" si="13"/>
        <v>342.63432472016342</v>
      </c>
      <c r="AM34" s="11">
        <f t="shared" si="13"/>
        <v>313.06638455938378</v>
      </c>
      <c r="AN34" s="11">
        <f t="shared" si="13"/>
        <v>364.450993575631</v>
      </c>
      <c r="AO34" s="11">
        <f t="shared" si="13"/>
        <v>398.59682321962862</v>
      </c>
      <c r="AP34" s="11">
        <f t="shared" si="13"/>
        <v>456.63184326855333</v>
      </c>
      <c r="AQ34" s="11">
        <f t="shared" si="13"/>
        <v>535.36730404257435</v>
      </c>
      <c r="AR34" s="11">
        <f t="shared" si="13"/>
        <v>676.01827771258343</v>
      </c>
      <c r="AS34" s="11">
        <f t="shared" si="13"/>
        <v>811.58123878107062</v>
      </c>
      <c r="AT34" s="3"/>
      <c r="AU34" s="3"/>
      <c r="AV34" s="3"/>
      <c r="AW34" s="3"/>
      <c r="AX34" s="3"/>
      <c r="AY34" s="3"/>
      <c r="AZ34" s="3"/>
    </row>
    <row r="35" spans="1:52" ht="15.4" x14ac:dyDescent="0.45">
      <c r="A35" s="7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15.4" x14ac:dyDescent="0.45">
      <c r="A36" s="107" t="s">
        <v>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15.4" x14ac:dyDescent="0.45">
      <c r="A37" s="108" t="s">
        <v>176</v>
      </c>
      <c r="B37" s="114">
        <v>0.65800000000000003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5.4" x14ac:dyDescent="0.45">
      <c r="A38" s="99" t="s">
        <v>135</v>
      </c>
      <c r="B38" s="113">
        <v>30.807420238508051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15.4" x14ac:dyDescent="0.45">
      <c r="A39" s="99" t="s">
        <v>55</v>
      </c>
      <c r="B39" s="11">
        <v>3184.46</v>
      </c>
      <c r="C39" s="11">
        <v>3889.89</v>
      </c>
      <c r="D39" s="11">
        <v>6596.0959999999995</v>
      </c>
      <c r="E39" s="11">
        <v>7727.9709999999995</v>
      </c>
      <c r="F39" s="11">
        <v>9087.5660000000007</v>
      </c>
      <c r="G39" s="11">
        <v>11021.061</v>
      </c>
      <c r="H39" s="11">
        <v>11916.787</v>
      </c>
      <c r="I39" s="11">
        <v>14168.370999999999</v>
      </c>
      <c r="J39" s="11">
        <v>17872.942999999999</v>
      </c>
      <c r="K39" s="11">
        <v>21800.312000000002</v>
      </c>
      <c r="L39" s="11">
        <v>19920.3</v>
      </c>
      <c r="M39" s="11">
        <v>17144.260999999999</v>
      </c>
      <c r="N39" s="11">
        <v>16904.407999999999</v>
      </c>
      <c r="O39" s="11">
        <v>17140.874</v>
      </c>
      <c r="P39" s="11">
        <v>15306.803</v>
      </c>
      <c r="Q39" s="11">
        <v>13938.746999999999</v>
      </c>
      <c r="R39" s="11">
        <v>13045.63</v>
      </c>
      <c r="S39" s="11">
        <v>13884.17</v>
      </c>
      <c r="T39" s="11">
        <v>15231.973</v>
      </c>
      <c r="U39" s="11">
        <v>16980.041000000001</v>
      </c>
      <c r="V39" s="11">
        <v>18085.190999999999</v>
      </c>
      <c r="W39" s="11">
        <v>18929.248</v>
      </c>
      <c r="X39" s="11">
        <v>22697.319</v>
      </c>
      <c r="Y39" s="11">
        <v>24420.668000000001</v>
      </c>
      <c r="Z39" s="11">
        <v>25213.78</v>
      </c>
      <c r="AA39" s="11">
        <v>28147.972000000002</v>
      </c>
      <c r="AB39" s="11">
        <v>27967.905999999999</v>
      </c>
      <c r="AC39" s="11">
        <v>19635.45</v>
      </c>
      <c r="AD39" s="11">
        <v>18318.600999999999</v>
      </c>
      <c r="AE39" s="11">
        <v>24468.324000000001</v>
      </c>
      <c r="AF39" s="11">
        <v>28548.945</v>
      </c>
      <c r="AG39" s="11">
        <v>32432.858</v>
      </c>
      <c r="AH39" s="11">
        <v>36591.661</v>
      </c>
      <c r="AI39" s="11">
        <v>41507.084999999999</v>
      </c>
      <c r="AJ39" s="11">
        <v>46802.044000000002</v>
      </c>
      <c r="AK39" s="11">
        <v>51007.777000000002</v>
      </c>
      <c r="AL39" s="11">
        <v>61762.635000000002</v>
      </c>
      <c r="AM39" s="11">
        <v>62519.686000000002</v>
      </c>
      <c r="AN39" s="11">
        <v>69555.366999999998</v>
      </c>
      <c r="AO39" s="11">
        <v>79276.664000000004</v>
      </c>
      <c r="AP39" s="11">
        <v>87924.543999999994</v>
      </c>
      <c r="AQ39" s="11">
        <v>94776.17</v>
      </c>
      <c r="AR39" s="11">
        <v>100917.372</v>
      </c>
      <c r="AS39" s="11">
        <v>100871.77</v>
      </c>
      <c r="AT39" s="3"/>
      <c r="AU39" s="3"/>
      <c r="AV39" s="3"/>
      <c r="AW39" s="3"/>
      <c r="AX39" s="3"/>
      <c r="AY39" s="3"/>
      <c r="AZ39" s="3"/>
    </row>
    <row r="40" spans="1:52" ht="15.4" x14ac:dyDescent="0.45">
      <c r="A40" s="9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15.4" x14ac:dyDescent="0.45">
      <c r="A41" s="10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15.4" x14ac:dyDescent="0.4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15.4" x14ac:dyDescent="0.45">
      <c r="A43" s="70" t="s">
        <v>155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15.4" x14ac:dyDescent="0.45">
      <c r="A44" s="70" t="s">
        <v>154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15.4" x14ac:dyDescent="0.45">
      <c r="A45" s="70" t="s">
        <v>156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15.4" x14ac:dyDescent="0.45">
      <c r="A46" s="3" t="s">
        <v>179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15.4" x14ac:dyDescent="0.45">
      <c r="A47" s="3" t="s">
        <v>178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15.4" x14ac:dyDescent="0.45">
      <c r="A48" s="70" t="s">
        <v>157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15.4" x14ac:dyDescent="0.45">
      <c r="A49" s="70" t="s">
        <v>162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15.4" x14ac:dyDescent="0.45">
      <c r="A50" s="70" t="s">
        <v>163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15.4" x14ac:dyDescent="0.45">
      <c r="A51" s="70" t="s">
        <v>164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15.4" x14ac:dyDescent="0.45">
      <c r="A52" s="70" t="s">
        <v>165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15.4" x14ac:dyDescent="0.45">
      <c r="A53" s="70" t="s">
        <v>166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15.4" x14ac:dyDescent="0.45">
      <c r="A54" s="70" t="s">
        <v>171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15.4" x14ac:dyDescent="0.45">
      <c r="A55" s="70" t="s">
        <v>170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15.4" x14ac:dyDescent="0.45">
      <c r="A56" s="70" t="s">
        <v>172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ht="15.4" x14ac:dyDescent="0.45">
      <c r="A57" s="70" t="s">
        <v>177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ht="15.4" x14ac:dyDescent="0.45">
      <c r="A58" s="3" t="s">
        <v>32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ht="15.4" x14ac:dyDescent="0.45">
      <c r="A59" s="7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ht="15.4" x14ac:dyDescent="0.45">
      <c r="A60" s="10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ht="15.4" x14ac:dyDescent="0.45">
      <c r="A61" s="10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ht="15.4" x14ac:dyDescent="0.4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ht="15.4" x14ac:dyDescent="0.45">
      <c r="A63" s="7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ht="15.4" x14ac:dyDescent="0.45">
      <c r="A64" s="7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ht="15.4" x14ac:dyDescent="0.45">
      <c r="A65" s="7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ht="15.4" x14ac:dyDescent="0.45">
      <c r="A66" s="7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ht="15.4" x14ac:dyDescent="0.45">
      <c r="A67" s="10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ht="15.4" x14ac:dyDescent="0.45">
      <c r="A68" s="7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ht="15.4" x14ac:dyDescent="0.45">
      <c r="A69" s="7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ht="15.4" x14ac:dyDescent="0.45">
      <c r="A70" s="3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ht="15.4" x14ac:dyDescent="0.45">
      <c r="A71" s="3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ht="15.4" x14ac:dyDescent="0.45">
      <c r="A72" s="3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ht="15.4" x14ac:dyDescent="0.45">
      <c r="A73" s="10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ht="15.4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ht="15.4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ht="15.4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ht="15.4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ht="15.4" x14ac:dyDescent="0.4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15.4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15.4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15.4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15.4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 ht="15.4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 ht="15.4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1:52" ht="15.4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 ht="15.4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 ht="15.4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7"/>
  <sheetViews>
    <sheetView topLeftCell="Q1" workbookViewId="0">
      <selection activeCell="Q5" sqref="Q5"/>
    </sheetView>
  </sheetViews>
  <sheetFormatPr defaultRowHeight="14.25" x14ac:dyDescent="0.45"/>
  <sheetData>
    <row r="4" spans="4:17" ht="15" x14ac:dyDescent="0.45">
      <c r="D4" s="95"/>
      <c r="Q4" s="95" t="s">
        <v>189</v>
      </c>
    </row>
    <row r="5" spans="4:17" ht="15.4" x14ac:dyDescent="0.45">
      <c r="D5" s="3" t="s">
        <v>167</v>
      </c>
      <c r="Q5" s="3" t="s">
        <v>168</v>
      </c>
    </row>
    <row r="7" spans="4:17" ht="21" x14ac:dyDescent="0.65">
      <c r="D7" s="94" t="s">
        <v>124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3"/>
  <sheetViews>
    <sheetView topLeftCell="A33" workbookViewId="0">
      <selection activeCell="D37" sqref="D37"/>
    </sheetView>
  </sheetViews>
  <sheetFormatPr defaultRowHeight="14.25" x14ac:dyDescent="0.45"/>
  <cols>
    <col min="1" max="1" width="76.796875" customWidth="1"/>
    <col min="2" max="2" width="10.3984375" customWidth="1"/>
  </cols>
  <sheetData>
    <row r="1" spans="1:47" ht="15.75" x14ac:dyDescent="0.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7" ht="15.75" x14ac:dyDescent="0.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ht="15.75" x14ac:dyDescent="0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7" ht="23.75" customHeight="1" x14ac:dyDescent="0.45">
      <c r="A4" s="4"/>
      <c r="B4" s="4"/>
      <c r="C4" s="4">
        <v>1972</v>
      </c>
      <c r="D4" s="4">
        <f t="shared" ref="D4:AT4" si="0">+C4+1</f>
        <v>1973</v>
      </c>
      <c r="E4" s="4">
        <f t="shared" si="0"/>
        <v>1974</v>
      </c>
      <c r="F4" s="4">
        <f t="shared" si="0"/>
        <v>1975</v>
      </c>
      <c r="G4" s="4">
        <f t="shared" si="0"/>
        <v>1976</v>
      </c>
      <c r="H4" s="4">
        <f t="shared" si="0"/>
        <v>1977</v>
      </c>
      <c r="I4" s="4">
        <f t="shared" si="0"/>
        <v>1978</v>
      </c>
      <c r="J4" s="4">
        <f t="shared" si="0"/>
        <v>1979</v>
      </c>
      <c r="K4" s="4">
        <f t="shared" si="0"/>
        <v>1980</v>
      </c>
      <c r="L4" s="4">
        <f t="shared" si="0"/>
        <v>1981</v>
      </c>
      <c r="M4" s="4">
        <f t="shared" si="0"/>
        <v>1982</v>
      </c>
      <c r="N4" s="4">
        <f t="shared" si="0"/>
        <v>1983</v>
      </c>
      <c r="O4" s="4">
        <f t="shared" si="0"/>
        <v>1984</v>
      </c>
      <c r="P4" s="4">
        <f t="shared" si="0"/>
        <v>1985</v>
      </c>
      <c r="Q4" s="4">
        <f t="shared" si="0"/>
        <v>1986</v>
      </c>
      <c r="R4" s="4">
        <f t="shared" si="0"/>
        <v>1987</v>
      </c>
      <c r="S4" s="4">
        <f t="shared" si="0"/>
        <v>1988</v>
      </c>
      <c r="T4" s="4">
        <f t="shared" si="0"/>
        <v>1989</v>
      </c>
      <c r="U4" s="4">
        <f t="shared" si="0"/>
        <v>1990</v>
      </c>
      <c r="V4" s="4">
        <f t="shared" si="0"/>
        <v>1991</v>
      </c>
      <c r="W4" s="4">
        <f t="shared" si="0"/>
        <v>1992</v>
      </c>
      <c r="X4" s="4">
        <f t="shared" si="0"/>
        <v>1993</v>
      </c>
      <c r="Y4" s="4">
        <f t="shared" si="0"/>
        <v>1994</v>
      </c>
      <c r="Z4" s="4">
        <f t="shared" si="0"/>
        <v>1995</v>
      </c>
      <c r="AA4" s="4">
        <f t="shared" si="0"/>
        <v>1996</v>
      </c>
      <c r="AB4" s="4">
        <f t="shared" si="0"/>
        <v>1997</v>
      </c>
      <c r="AC4" s="4">
        <f t="shared" si="0"/>
        <v>1998</v>
      </c>
      <c r="AD4" s="4">
        <f t="shared" si="0"/>
        <v>1999</v>
      </c>
      <c r="AE4" s="4">
        <f t="shared" si="0"/>
        <v>2000</v>
      </c>
      <c r="AF4" s="4">
        <f t="shared" si="0"/>
        <v>2001</v>
      </c>
      <c r="AG4" s="4">
        <f t="shared" si="0"/>
        <v>2002</v>
      </c>
      <c r="AH4" s="4">
        <f t="shared" si="0"/>
        <v>2003</v>
      </c>
      <c r="AI4" s="4">
        <f t="shared" si="0"/>
        <v>2004</v>
      </c>
      <c r="AJ4" s="4">
        <f t="shared" si="0"/>
        <v>2005</v>
      </c>
      <c r="AK4" s="4">
        <f t="shared" si="0"/>
        <v>2006</v>
      </c>
      <c r="AL4" s="4">
        <f t="shared" si="0"/>
        <v>2007</v>
      </c>
      <c r="AM4" s="4">
        <f t="shared" si="0"/>
        <v>2008</v>
      </c>
      <c r="AN4" s="4">
        <f t="shared" si="0"/>
        <v>2009</v>
      </c>
      <c r="AO4" s="4">
        <f t="shared" si="0"/>
        <v>2010</v>
      </c>
      <c r="AP4" s="4">
        <f t="shared" si="0"/>
        <v>2011</v>
      </c>
      <c r="AQ4" s="4">
        <f t="shared" si="0"/>
        <v>2012</v>
      </c>
      <c r="AR4" s="4">
        <f t="shared" si="0"/>
        <v>2013</v>
      </c>
      <c r="AS4" s="4">
        <f t="shared" si="0"/>
        <v>2014</v>
      </c>
      <c r="AT4" s="4">
        <f t="shared" si="0"/>
        <v>2015</v>
      </c>
      <c r="AU4" s="34" t="s">
        <v>33</v>
      </c>
    </row>
    <row r="5" spans="1:47" ht="15.4" x14ac:dyDescent="0.4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35"/>
    </row>
    <row r="6" spans="1:47" ht="15.4" x14ac:dyDescent="0.45">
      <c r="A6" s="7" t="s">
        <v>2</v>
      </c>
      <c r="B6" s="6"/>
      <c r="C6" s="8">
        <f>+(B42-C7)</f>
        <v>13802.334773089335</v>
      </c>
      <c r="D6" s="9">
        <f t="shared" ref="D6:AT6" si="1">+C6-D7</f>
        <v>13726.113773089335</v>
      </c>
      <c r="E6" s="9">
        <f t="shared" si="1"/>
        <v>13661.498773089335</v>
      </c>
      <c r="F6" s="9">
        <f t="shared" si="1"/>
        <v>13602.766773089335</v>
      </c>
      <c r="G6" s="9">
        <f t="shared" si="1"/>
        <v>13534.499773089336</v>
      </c>
      <c r="H6" s="9">
        <f t="shared" si="1"/>
        <v>13467.901773089336</v>
      </c>
      <c r="I6" s="9">
        <f t="shared" si="1"/>
        <v>13394.247773089335</v>
      </c>
      <c r="J6" s="9">
        <f t="shared" si="1"/>
        <v>13316.064773089334</v>
      </c>
      <c r="K6" s="9">
        <f t="shared" si="1"/>
        <v>13241.442773089335</v>
      </c>
      <c r="L6" s="9">
        <f t="shared" si="1"/>
        <v>13164.744773089335</v>
      </c>
      <c r="M6" s="9">
        <f t="shared" si="1"/>
        <v>13087.743773089334</v>
      </c>
      <c r="N6" s="9">
        <f t="shared" si="1"/>
        <v>13001.365773089334</v>
      </c>
      <c r="O6" s="9">
        <f t="shared" si="1"/>
        <v>12907.701773089333</v>
      </c>
      <c r="P6" s="9">
        <f t="shared" si="1"/>
        <v>12805.630773089333</v>
      </c>
      <c r="Q6" s="9">
        <f t="shared" si="1"/>
        <v>12699.319773089333</v>
      </c>
      <c r="R6" s="9">
        <f t="shared" si="1"/>
        <v>12636.204773089334</v>
      </c>
      <c r="S6" s="9">
        <f t="shared" si="1"/>
        <v>12525.340773089334</v>
      </c>
      <c r="T6" s="9">
        <f t="shared" si="1"/>
        <v>12423.502773089334</v>
      </c>
      <c r="U6" s="9">
        <f t="shared" si="1"/>
        <v>12319.208773089334</v>
      </c>
      <c r="V6" s="9">
        <f t="shared" si="1"/>
        <v>12210.640773089335</v>
      </c>
      <c r="W6" s="9">
        <f t="shared" si="1"/>
        <v>12094.091773089334</v>
      </c>
      <c r="X6" s="9">
        <f t="shared" si="1"/>
        <v>11970.279773089334</v>
      </c>
      <c r="Y6" s="9">
        <f t="shared" si="1"/>
        <v>11832.014773089335</v>
      </c>
      <c r="Z6" s="9">
        <f t="shared" si="1"/>
        <v>11688.791773089335</v>
      </c>
      <c r="AA6" s="9">
        <f t="shared" si="1"/>
        <v>11548.220773089335</v>
      </c>
      <c r="AB6" s="9">
        <f t="shared" si="1"/>
        <v>11406.094773089335</v>
      </c>
      <c r="AC6" s="9">
        <f t="shared" si="1"/>
        <v>11268.705773089336</v>
      </c>
      <c r="AD6" s="9">
        <f t="shared" si="1"/>
        <v>11131.569773089335</v>
      </c>
      <c r="AE6" s="9">
        <f t="shared" si="1"/>
        <v>10985.778773089336</v>
      </c>
      <c r="AF6" s="9">
        <f t="shared" si="1"/>
        <v>10837.402773089336</v>
      </c>
      <c r="AG6" s="9">
        <f t="shared" si="1"/>
        <v>10694.281773089337</v>
      </c>
      <c r="AH6" s="9">
        <f t="shared" si="1"/>
        <v>10541.079773089337</v>
      </c>
      <c r="AI6" s="9">
        <f t="shared" si="1"/>
        <v>10348.831773089338</v>
      </c>
      <c r="AJ6" s="9">
        <f t="shared" si="1"/>
        <v>10154.804773089338</v>
      </c>
      <c r="AK6" s="9">
        <f t="shared" si="1"/>
        <v>9959.2817127193375</v>
      </c>
      <c r="AL6" s="9">
        <f t="shared" si="1"/>
        <v>9772.7345675193374</v>
      </c>
      <c r="AM6" s="9">
        <f t="shared" si="1"/>
        <v>9588.0071935233373</v>
      </c>
      <c r="AN6" s="9">
        <f t="shared" si="1"/>
        <v>9410.5928133570033</v>
      </c>
      <c r="AO6" s="9">
        <f t="shared" si="1"/>
        <v>9233.1710546550039</v>
      </c>
      <c r="AP6" s="9">
        <f t="shared" si="1"/>
        <v>9050.8141342850031</v>
      </c>
      <c r="AQ6" s="9">
        <f t="shared" si="1"/>
        <v>8866.4908482580031</v>
      </c>
      <c r="AR6" s="9">
        <f t="shared" si="1"/>
        <v>8674.371798668004</v>
      </c>
      <c r="AS6" s="9">
        <f t="shared" si="1"/>
        <v>8471.2296241200038</v>
      </c>
      <c r="AT6" s="10">
        <f t="shared" si="1"/>
        <v>8273.0000000000036</v>
      </c>
      <c r="AU6" s="36">
        <f>+C6-AT6</f>
        <v>5529.3347730893311</v>
      </c>
    </row>
    <row r="7" spans="1:47" ht="15.4" x14ac:dyDescent="0.45">
      <c r="A7" s="7" t="s">
        <v>3</v>
      </c>
      <c r="B7" s="7"/>
      <c r="C7" s="7">
        <v>28.577999999999999</v>
      </c>
      <c r="D7" s="9">
        <v>76.221000000000004</v>
      </c>
      <c r="E7" s="7">
        <v>64.614999999999995</v>
      </c>
      <c r="F7" s="7">
        <v>58.731999999999999</v>
      </c>
      <c r="G7" s="7">
        <v>68.266999999999996</v>
      </c>
      <c r="H7" s="7">
        <v>66.597999999999999</v>
      </c>
      <c r="I7" s="7">
        <v>73.653999999999996</v>
      </c>
      <c r="J7" s="7">
        <v>78.183000000000007</v>
      </c>
      <c r="K7" s="7">
        <v>74.622</v>
      </c>
      <c r="L7" s="7">
        <v>76.697999999999993</v>
      </c>
      <c r="M7" s="7">
        <v>77.001000000000005</v>
      </c>
      <c r="N7" s="7">
        <v>86.378</v>
      </c>
      <c r="O7" s="7">
        <v>93.664000000000001</v>
      </c>
      <c r="P7" s="7">
        <v>102.071</v>
      </c>
      <c r="Q7" s="7">
        <v>106.31100000000001</v>
      </c>
      <c r="R7" s="7">
        <v>63.115000000000002</v>
      </c>
      <c r="S7" s="7">
        <v>110.864</v>
      </c>
      <c r="T7" s="7">
        <v>101.83799999999999</v>
      </c>
      <c r="U7" s="7">
        <v>104.294</v>
      </c>
      <c r="V7" s="7">
        <v>108.568</v>
      </c>
      <c r="W7" s="7">
        <v>116.54900000000001</v>
      </c>
      <c r="X7" s="7">
        <v>123.812</v>
      </c>
      <c r="Y7" s="7">
        <v>138.26499999999999</v>
      </c>
      <c r="Z7" s="7">
        <v>143.22300000000001</v>
      </c>
      <c r="AA7" s="7">
        <v>140.571</v>
      </c>
      <c r="AB7" s="7">
        <v>142.126</v>
      </c>
      <c r="AC7" s="7">
        <v>137.38900000000001</v>
      </c>
      <c r="AD7" s="7">
        <v>137.136</v>
      </c>
      <c r="AE7" s="7">
        <v>145.791</v>
      </c>
      <c r="AF7" s="7">
        <v>148.376</v>
      </c>
      <c r="AG7" s="7">
        <v>143.12100000000001</v>
      </c>
      <c r="AH7" s="7">
        <v>153.202</v>
      </c>
      <c r="AI7" s="7">
        <v>192.24799999999999</v>
      </c>
      <c r="AJ7" s="7">
        <v>194.02699999999999</v>
      </c>
      <c r="AK7" s="7">
        <v>195.52306037</v>
      </c>
      <c r="AL7" s="7">
        <v>186.54714519999996</v>
      </c>
      <c r="AM7" s="7">
        <v>184.72737399600001</v>
      </c>
      <c r="AN7" s="7">
        <v>177.4143801663333</v>
      </c>
      <c r="AO7" s="7">
        <v>177.42175870200003</v>
      </c>
      <c r="AP7" s="7">
        <v>182.35692037000001</v>
      </c>
      <c r="AQ7" s="9">
        <v>184.32328602699999</v>
      </c>
      <c r="AR7" s="7">
        <v>192.11904959</v>
      </c>
      <c r="AS7" s="7">
        <v>203.14217454800001</v>
      </c>
      <c r="AT7" s="7">
        <v>198.22962411999993</v>
      </c>
      <c r="AU7" s="37">
        <f>+AU6*C20</f>
        <v>170344.53999395858</v>
      </c>
    </row>
    <row r="8" spans="1:47" ht="15.4" x14ac:dyDescent="0.45">
      <c r="A8" s="3" t="s">
        <v>4</v>
      </c>
      <c r="B8" s="3"/>
      <c r="C8" s="11">
        <v>28.577999999999999</v>
      </c>
      <c r="D8" s="11">
        <v>76.221000000000004</v>
      </c>
      <c r="E8" s="11">
        <v>64.614999999999995</v>
      </c>
      <c r="F8" s="11">
        <v>58.731999999999999</v>
      </c>
      <c r="G8" s="11">
        <v>68.266999999999996</v>
      </c>
      <c r="H8" s="11">
        <v>66.597999999999999</v>
      </c>
      <c r="I8" s="11">
        <v>72.863</v>
      </c>
      <c r="J8" s="11">
        <v>76.986000000000004</v>
      </c>
      <c r="K8" s="11">
        <v>73.146000000000001</v>
      </c>
      <c r="L8" s="11">
        <v>75.283000000000001</v>
      </c>
      <c r="M8" s="11">
        <v>75.760000000000005</v>
      </c>
      <c r="N8" s="11">
        <v>85.003</v>
      </c>
      <c r="O8" s="11">
        <v>92.14</v>
      </c>
      <c r="P8" s="11">
        <v>100.49299999999999</v>
      </c>
      <c r="Q8" s="11">
        <v>104.46599999999999</v>
      </c>
      <c r="R8" s="11">
        <v>61.843000000000004</v>
      </c>
      <c r="S8" s="11">
        <v>108.479</v>
      </c>
      <c r="T8" s="11">
        <v>99.623000000000005</v>
      </c>
      <c r="U8" s="11">
        <v>102.428</v>
      </c>
      <c r="V8" s="11">
        <v>106.41500000000001</v>
      </c>
      <c r="W8" s="11">
        <v>113.95699999999999</v>
      </c>
      <c r="X8" s="11">
        <v>116.268</v>
      </c>
      <c r="Y8" s="11">
        <v>119.804</v>
      </c>
      <c r="Z8" s="11">
        <v>115.709</v>
      </c>
      <c r="AA8" s="11">
        <v>112.1</v>
      </c>
      <c r="AB8" s="11">
        <v>107.119</v>
      </c>
      <c r="AC8" s="11">
        <v>101.711</v>
      </c>
      <c r="AD8" s="11">
        <v>90.387</v>
      </c>
      <c r="AE8" s="11">
        <v>84.628</v>
      </c>
      <c r="AF8" s="11">
        <v>82.558999999999997</v>
      </c>
      <c r="AG8" s="11">
        <v>80.137</v>
      </c>
      <c r="AH8" s="11">
        <v>74.197999999999993</v>
      </c>
      <c r="AI8" s="11">
        <v>71.808000000000007</v>
      </c>
      <c r="AJ8" s="11">
        <v>70.971000000000004</v>
      </c>
      <c r="AK8" s="11">
        <v>90.438212590000006</v>
      </c>
      <c r="AL8" s="11">
        <v>94.334452079999991</v>
      </c>
      <c r="AM8" s="11">
        <v>97.570637532999996</v>
      </c>
      <c r="AN8" s="11">
        <v>102.76786953800001</v>
      </c>
      <c r="AO8" s="11">
        <v>109.94402234900001</v>
      </c>
      <c r="AP8" s="11">
        <v>130.52774763000002</v>
      </c>
      <c r="AQ8" s="11">
        <v>133.656082137</v>
      </c>
      <c r="AR8" s="11">
        <v>144.92143548000001</v>
      </c>
      <c r="AS8" s="11">
        <v>157.97594292799999</v>
      </c>
      <c r="AT8" s="11">
        <v>154.3076322</v>
      </c>
      <c r="AU8" s="35"/>
    </row>
    <row r="9" spans="1:47" ht="15.4" x14ac:dyDescent="0.45">
      <c r="A9" s="11" t="s">
        <v>5</v>
      </c>
      <c r="B9" s="11"/>
      <c r="C9" s="41" t="s">
        <v>6</v>
      </c>
      <c r="D9" s="41" t="s">
        <v>6</v>
      </c>
      <c r="E9" s="41" t="s">
        <v>6</v>
      </c>
      <c r="F9" s="41" t="s">
        <v>6</v>
      </c>
      <c r="G9" s="41" t="s">
        <v>6</v>
      </c>
      <c r="H9" s="41" t="s">
        <v>6</v>
      </c>
      <c r="I9" s="11">
        <v>0.79100000000000004</v>
      </c>
      <c r="J9" s="11">
        <v>1.1970000000000001</v>
      </c>
      <c r="K9" s="11">
        <v>1.476</v>
      </c>
      <c r="L9" s="11">
        <v>1.415</v>
      </c>
      <c r="M9" s="11">
        <v>1.2410000000000001</v>
      </c>
      <c r="N9" s="11">
        <v>1.375</v>
      </c>
      <c r="O9" s="11">
        <v>1.524</v>
      </c>
      <c r="P9" s="11">
        <v>1.5780000000000001</v>
      </c>
      <c r="Q9" s="11">
        <v>1.845</v>
      </c>
      <c r="R9" s="11">
        <v>1.272</v>
      </c>
      <c r="S9" s="11">
        <v>2.3849999999999998</v>
      </c>
      <c r="T9" s="11">
        <v>2.2149999999999999</v>
      </c>
      <c r="U9" s="11">
        <v>1.8660000000000001</v>
      </c>
      <c r="V9" s="11">
        <v>2.153</v>
      </c>
      <c r="W9" s="11">
        <v>2.5920000000000001</v>
      </c>
      <c r="X9" s="11">
        <v>7.5439999999999996</v>
      </c>
      <c r="Y9" s="11">
        <v>18.460999999999999</v>
      </c>
      <c r="Z9" s="11">
        <v>27.513999999999999</v>
      </c>
      <c r="AA9" s="11">
        <v>28.471</v>
      </c>
      <c r="AB9" s="11">
        <v>35.006999999999998</v>
      </c>
      <c r="AC9" s="11">
        <v>35.677999999999997</v>
      </c>
      <c r="AD9" s="11">
        <v>46.749000000000002</v>
      </c>
      <c r="AE9" s="11">
        <v>61.162999999999997</v>
      </c>
      <c r="AF9" s="11">
        <v>65.816999999999993</v>
      </c>
      <c r="AG9" s="11">
        <v>62.984000000000002</v>
      </c>
      <c r="AH9" s="11">
        <v>79.004000000000005</v>
      </c>
      <c r="AI9" s="11">
        <v>120.44</v>
      </c>
      <c r="AJ9" s="11">
        <v>123.056</v>
      </c>
      <c r="AK9" s="11">
        <v>105.08484778</v>
      </c>
      <c r="AL9" s="11">
        <v>92.212693119999997</v>
      </c>
      <c r="AM9" s="11">
        <v>87.156736463000001</v>
      </c>
      <c r="AN9" s="11">
        <v>74.646510628333331</v>
      </c>
      <c r="AO9" s="11">
        <v>67.477736352999997</v>
      </c>
      <c r="AP9" s="7">
        <v>51.829172739999997</v>
      </c>
      <c r="AQ9" s="7">
        <v>50.667203889999989</v>
      </c>
      <c r="AR9" s="7">
        <v>47.197614110000011</v>
      </c>
      <c r="AS9" s="7">
        <v>45.166231619999998</v>
      </c>
      <c r="AT9" s="7">
        <v>43.921991920000011</v>
      </c>
      <c r="AU9" s="35"/>
    </row>
    <row r="10" spans="1:47" ht="15.4" x14ac:dyDescent="0.45">
      <c r="A10" s="12"/>
      <c r="B10" s="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3"/>
      <c r="AR10" s="3"/>
      <c r="AS10" s="3"/>
      <c r="AT10" s="3"/>
      <c r="AU10" s="35"/>
    </row>
    <row r="11" spans="1:47" ht="15.4" x14ac:dyDescent="0.45">
      <c r="A11" s="14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7" ht="15.4" x14ac:dyDescent="0.45">
      <c r="A12" s="14" t="s">
        <v>8</v>
      </c>
      <c r="B12" s="15"/>
      <c r="C12" s="16" t="s">
        <v>6</v>
      </c>
      <c r="D12" s="16" t="s">
        <v>6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16" t="s">
        <v>6</v>
      </c>
      <c r="M12" s="16" t="s">
        <v>6</v>
      </c>
      <c r="N12" s="16" t="s">
        <v>6</v>
      </c>
      <c r="O12" s="16" t="s">
        <v>6</v>
      </c>
      <c r="P12" s="16" t="s">
        <v>6</v>
      </c>
      <c r="Q12" s="16" t="s">
        <v>6</v>
      </c>
      <c r="R12" s="16" t="s">
        <v>6</v>
      </c>
      <c r="S12" s="16" t="s">
        <v>6</v>
      </c>
      <c r="T12" s="16" t="s">
        <v>6</v>
      </c>
      <c r="U12" s="16" t="s">
        <v>6</v>
      </c>
      <c r="V12" s="16" t="s">
        <v>6</v>
      </c>
      <c r="W12" s="16" t="s">
        <v>6</v>
      </c>
      <c r="X12" s="16" t="s">
        <v>6</v>
      </c>
      <c r="Y12" s="16" t="s">
        <v>6</v>
      </c>
      <c r="Z12" s="16" t="s">
        <v>6</v>
      </c>
      <c r="AA12" s="16" t="s">
        <v>6</v>
      </c>
      <c r="AB12" s="16" t="s">
        <v>6</v>
      </c>
      <c r="AC12" s="16" t="s">
        <v>6</v>
      </c>
      <c r="AD12" s="16" t="s">
        <v>6</v>
      </c>
      <c r="AE12" s="16" t="s">
        <v>6</v>
      </c>
      <c r="AF12" s="16" t="s">
        <v>6</v>
      </c>
      <c r="AG12" s="16" t="s">
        <v>6</v>
      </c>
      <c r="AH12" s="16" t="s">
        <v>6</v>
      </c>
      <c r="AI12" s="16" t="s">
        <v>6</v>
      </c>
      <c r="AJ12" s="16" t="s">
        <v>6</v>
      </c>
      <c r="AK12" s="15">
        <v>48.555056052421158</v>
      </c>
      <c r="AL12" s="15">
        <v>56.335878357106864</v>
      </c>
      <c r="AM12" s="15">
        <v>82.037784497449024</v>
      </c>
      <c r="AN12" s="15">
        <v>50.872573022234029</v>
      </c>
      <c r="AO12" s="15">
        <v>69.563028503555969</v>
      </c>
      <c r="AP12" s="15">
        <v>95.109320550556006</v>
      </c>
      <c r="AQ12" s="15">
        <v>96.439337837565716</v>
      </c>
      <c r="AR12" s="15">
        <v>92.913016701573611</v>
      </c>
      <c r="AS12" s="15">
        <v>81.578367455179333</v>
      </c>
      <c r="AT12" s="15">
        <v>39.220522839434516</v>
      </c>
    </row>
    <row r="13" spans="1:47" ht="15.4" x14ac:dyDescent="0.45">
      <c r="A13" s="14" t="s">
        <v>9</v>
      </c>
      <c r="B13" s="14"/>
      <c r="C13" s="15">
        <v>2.5</v>
      </c>
      <c r="D13" s="15">
        <v>4.2000011247708269</v>
      </c>
      <c r="E13" s="15">
        <v>13.034365920405991</v>
      </c>
      <c r="F13" s="15">
        <v>11.500002869830238</v>
      </c>
      <c r="G13" s="15">
        <v>10.575156227328085</v>
      </c>
      <c r="H13" s="15">
        <v>13.000000000000002</v>
      </c>
      <c r="I13" s="15">
        <v>12.500001123921319</v>
      </c>
      <c r="J13" s="15">
        <v>21.447481269826984</v>
      </c>
      <c r="K13" s="15">
        <v>34.733790790964491</v>
      </c>
      <c r="L13" s="15">
        <v>34.477040708781445</v>
      </c>
      <c r="M13" s="15">
        <v>27.730930841623579</v>
      </c>
      <c r="N13" s="15">
        <v>25.746682828227879</v>
      </c>
      <c r="O13" s="15">
        <v>26.506112191236635</v>
      </c>
      <c r="P13" s="15">
        <v>24.44225010152833</v>
      </c>
      <c r="Q13" s="15">
        <v>12.121867358763748</v>
      </c>
      <c r="R13" s="15">
        <v>14.277721802097059</v>
      </c>
      <c r="S13" s="15">
        <v>9.9116678856145182</v>
      </c>
      <c r="T13" s="15">
        <v>15.246675527706573</v>
      </c>
      <c r="U13" s="15">
        <v>19.270222150285274</v>
      </c>
      <c r="V13" s="15">
        <v>16.157365695812864</v>
      </c>
      <c r="W13" s="15">
        <v>16.808183541532379</v>
      </c>
      <c r="X13" s="15">
        <v>14.415325593951801</v>
      </c>
      <c r="Y13" s="15">
        <v>13.677785151427962</v>
      </c>
      <c r="Z13" s="15">
        <v>14.827750201579155</v>
      </c>
      <c r="AA13" s="15">
        <v>18.041882604811825</v>
      </c>
      <c r="AB13" s="15">
        <v>15.510184466474611</v>
      </c>
      <c r="AC13" s="15">
        <v>9.1449113489818057</v>
      </c>
      <c r="AD13" s="15">
        <v>15.120002192854477</v>
      </c>
      <c r="AE13" s="15">
        <v>24.922006754169132</v>
      </c>
      <c r="AF13" s="15">
        <v>18.993096039140035</v>
      </c>
      <c r="AG13" s="15">
        <v>22.064026489059998</v>
      </c>
      <c r="AH13" s="15">
        <v>26.25612280825839</v>
      </c>
      <c r="AI13" s="15">
        <v>32.170328504745441</v>
      </c>
      <c r="AJ13" s="15">
        <v>42.835541648562675</v>
      </c>
      <c r="AK13" s="15">
        <v>52.797985051361806</v>
      </c>
      <c r="AL13" s="15">
        <v>62.2650023785503</v>
      </c>
      <c r="AM13" s="15">
        <v>83.959114275813832</v>
      </c>
      <c r="AN13" s="15">
        <v>54.341707800791099</v>
      </c>
      <c r="AO13" s="15">
        <v>72.970964547201305</v>
      </c>
      <c r="AP13" s="15">
        <v>98.879076475429983</v>
      </c>
      <c r="AQ13" s="15">
        <v>99.489778019569272</v>
      </c>
      <c r="AR13" s="15">
        <v>97.357376096972814</v>
      </c>
      <c r="AS13" s="15">
        <v>85.807629124306473</v>
      </c>
      <c r="AT13" s="15">
        <v>43.441543117500864</v>
      </c>
    </row>
    <row r="14" spans="1:47" ht="15.4" x14ac:dyDescent="0.45">
      <c r="A14" s="17" t="s">
        <v>10</v>
      </c>
      <c r="B14" s="14"/>
      <c r="C14" s="13">
        <v>2.5</v>
      </c>
      <c r="D14" s="13">
        <v>4.2000011247708269</v>
      </c>
      <c r="E14" s="13">
        <v>13.034365920405991</v>
      </c>
      <c r="F14" s="13">
        <v>11.500002869830238</v>
      </c>
      <c r="G14" s="13">
        <v>10.575156227328085</v>
      </c>
      <c r="H14" s="13">
        <v>13.000000000000002</v>
      </c>
      <c r="I14" s="13">
        <v>12.500001123921319</v>
      </c>
      <c r="J14" s="13">
        <v>21.447481269826984</v>
      </c>
      <c r="K14" s="13">
        <v>34.733790790964491</v>
      </c>
      <c r="L14" s="13">
        <v>34.477040708781445</v>
      </c>
      <c r="M14" s="13">
        <v>27.730930841623579</v>
      </c>
      <c r="N14" s="13">
        <v>25.746682828227879</v>
      </c>
      <c r="O14" s="13">
        <v>26.506112191236635</v>
      </c>
      <c r="P14" s="13">
        <v>24.44225010152833</v>
      </c>
      <c r="Q14" s="13">
        <v>12.121867358763748</v>
      </c>
      <c r="R14" s="13">
        <v>14.277721802097059</v>
      </c>
      <c r="S14" s="13">
        <v>9.9116678856145182</v>
      </c>
      <c r="T14" s="13">
        <v>15.246675527706573</v>
      </c>
      <c r="U14" s="13">
        <v>19.270222150285274</v>
      </c>
      <c r="V14" s="13">
        <v>16.157365695812864</v>
      </c>
      <c r="W14" s="13">
        <v>16.808183541532379</v>
      </c>
      <c r="X14" s="13">
        <v>14.415325593951801</v>
      </c>
      <c r="Y14" s="13">
        <v>13.677785151427962</v>
      </c>
      <c r="Z14" s="13">
        <v>14.827750201579155</v>
      </c>
      <c r="AA14" s="13">
        <v>18.041882604811825</v>
      </c>
      <c r="AB14" s="13">
        <v>15.510184466474611</v>
      </c>
      <c r="AC14" s="13">
        <v>9.1449113489818057</v>
      </c>
      <c r="AD14" s="13">
        <v>15.120002192854477</v>
      </c>
      <c r="AE14" s="13">
        <v>24.922006754169132</v>
      </c>
      <c r="AF14" s="13">
        <v>18.993096039140035</v>
      </c>
      <c r="AG14" s="13">
        <v>22.064026489059998</v>
      </c>
      <c r="AH14" s="13">
        <v>26.25612280825839</v>
      </c>
      <c r="AI14" s="13">
        <v>32.170328504745441</v>
      </c>
      <c r="AJ14" s="13">
        <v>42.835541648562675</v>
      </c>
      <c r="AK14" s="13">
        <v>51.836835316199043</v>
      </c>
      <c r="AL14" s="13">
        <v>60.232345769265372</v>
      </c>
      <c r="AM14" s="13">
        <v>83.384706943110785</v>
      </c>
      <c r="AN14" s="13">
        <v>53.429195907334446</v>
      </c>
      <c r="AO14" s="13">
        <v>72.162714590419625</v>
      </c>
      <c r="AP14" s="13">
        <v>97.648634747203445</v>
      </c>
      <c r="AQ14" s="15">
        <v>98.502760624554639</v>
      </c>
      <c r="AR14" s="15">
        <v>95.872931686313009</v>
      </c>
      <c r="AS14" s="15">
        <v>84.323997690774476</v>
      </c>
      <c r="AT14" s="15">
        <v>42.165948035092526</v>
      </c>
    </row>
    <row r="15" spans="1:47" ht="15.4" x14ac:dyDescent="0.45">
      <c r="A15" s="18" t="s">
        <v>11</v>
      </c>
      <c r="B15" s="18"/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12.5</v>
      </c>
      <c r="J15" s="19">
        <v>23.5</v>
      </c>
      <c r="K15" s="19">
        <v>35.260084689101852</v>
      </c>
      <c r="L15" s="19">
        <v>34.479989468141127</v>
      </c>
      <c r="M15" s="19">
        <v>32.840000000000003</v>
      </c>
      <c r="N15" s="19">
        <v>28.08</v>
      </c>
      <c r="O15" s="19">
        <v>27.459943181818179</v>
      </c>
      <c r="P15" s="19">
        <v>25.899979587670952</v>
      </c>
      <c r="Q15" s="19">
        <v>12.699962958389927</v>
      </c>
      <c r="R15" s="19">
        <v>16.350000000000001</v>
      </c>
      <c r="S15" s="19">
        <v>12.5</v>
      </c>
      <c r="T15" s="19">
        <v>16.220000000000002</v>
      </c>
      <c r="U15" s="19">
        <v>20.319902319902322</v>
      </c>
      <c r="V15" s="19">
        <v>16.159916926272068</v>
      </c>
      <c r="W15" s="19">
        <v>68.716056670602129</v>
      </c>
      <c r="X15" s="19">
        <v>14.420016273393003</v>
      </c>
      <c r="Y15" s="19">
        <v>13.680025961382444</v>
      </c>
      <c r="Z15" s="19">
        <v>14.830018691588785</v>
      </c>
      <c r="AA15" s="19">
        <v>17.627893013100437</v>
      </c>
      <c r="AB15" s="19">
        <v>15.11812264474135</v>
      </c>
      <c r="AC15" s="19">
        <v>9.1500112749190947</v>
      </c>
      <c r="AD15" s="19">
        <v>15.12000730745044</v>
      </c>
      <c r="AE15" s="19">
        <v>24.919936061086961</v>
      </c>
      <c r="AF15" s="19">
        <v>18.990073242853182</v>
      </c>
      <c r="AG15" s="19">
        <v>16.814511741343676</v>
      </c>
      <c r="AH15" s="19">
        <v>21.376214113348663</v>
      </c>
      <c r="AI15" s="19">
        <v>26.291842791617952</v>
      </c>
      <c r="AJ15" s="19">
        <v>36.484457280093039</v>
      </c>
      <c r="AK15" s="19">
        <v>45.604003119242989</v>
      </c>
      <c r="AL15" s="19">
        <v>59.425742505267053</v>
      </c>
      <c r="AM15" s="19">
        <v>82.285127927709866</v>
      </c>
      <c r="AN15" s="19">
        <v>50.554543283472682</v>
      </c>
      <c r="AO15" s="19">
        <v>71.228960729440132</v>
      </c>
      <c r="AP15" s="19">
        <v>92.288651708805105</v>
      </c>
      <c r="AQ15" s="18">
        <v>95.801541067499159</v>
      </c>
      <c r="AR15" s="18">
        <v>93.766296011349837</v>
      </c>
      <c r="AS15" s="18">
        <v>82.551488809782541</v>
      </c>
      <c r="AT15" s="18">
        <v>40.004937080867528</v>
      </c>
    </row>
    <row r="16" spans="1:47" ht="15.4" x14ac:dyDescent="0.45">
      <c r="A16" s="40" t="s">
        <v>12</v>
      </c>
      <c r="B16" s="20"/>
      <c r="C16" s="21">
        <v>2.5</v>
      </c>
      <c r="D16" s="21">
        <v>4.2000011247708269</v>
      </c>
      <c r="E16" s="21">
        <v>13.034365920405991</v>
      </c>
      <c r="F16" s="21">
        <v>11.500002869830238</v>
      </c>
      <c r="G16" s="21">
        <v>10.575156227328085</v>
      </c>
      <c r="H16" s="21">
        <v>13.000000000000002</v>
      </c>
      <c r="I16" s="22">
        <v>12.500001116093852</v>
      </c>
      <c r="J16" s="22">
        <v>21.463253942738753</v>
      </c>
      <c r="K16" s="22">
        <v>34.739748664734101</v>
      </c>
      <c r="L16" s="22">
        <v>34.477065350604086</v>
      </c>
      <c r="M16" s="22">
        <v>27.783082021383674</v>
      </c>
      <c r="N16" s="22">
        <v>25.765568852682932</v>
      </c>
      <c r="O16" s="22">
        <v>26.517058412163319</v>
      </c>
      <c r="P16" s="22">
        <v>24.452608432677682</v>
      </c>
      <c r="Q16" s="22">
        <v>12.128425024475719</v>
      </c>
      <c r="R16" s="22">
        <v>14.288676938665374</v>
      </c>
      <c r="S16" s="22">
        <v>9.9304234533352069</v>
      </c>
      <c r="T16" s="22">
        <v>15.254845998148525</v>
      </c>
      <c r="U16" s="22">
        <v>19.278505120122553</v>
      </c>
      <c r="V16" s="22">
        <v>16.15738452037434</v>
      </c>
      <c r="W16" s="22">
        <v>17.399263804340812</v>
      </c>
      <c r="X16" s="22">
        <v>14.415361760218422</v>
      </c>
      <c r="Y16" s="22">
        <v>13.677801060027116</v>
      </c>
      <c r="Z16" s="22">
        <v>14.827814703284391</v>
      </c>
      <c r="AA16" s="22">
        <v>18.023905605391001</v>
      </c>
      <c r="AB16" s="22">
        <v>15.447564309367838</v>
      </c>
      <c r="AC16" s="22">
        <v>9.1458907829376415</v>
      </c>
      <c r="AD16" s="22">
        <v>15.120003905358576</v>
      </c>
      <c r="AE16" s="22">
        <v>24.920966689193484</v>
      </c>
      <c r="AF16" s="22">
        <v>18.99166591045573</v>
      </c>
      <c r="AG16" s="22">
        <v>19.806497964019183</v>
      </c>
      <c r="AH16" s="22">
        <v>23.648373861720827</v>
      </c>
      <c r="AI16" s="22">
        <v>28.582199980140558</v>
      </c>
      <c r="AJ16" s="22">
        <v>39.075993434325639</v>
      </c>
      <c r="AK16" s="21">
        <v>48.869289878226951</v>
      </c>
      <c r="AL16" s="21">
        <v>59.858669602480944</v>
      </c>
      <c r="AM16" s="21">
        <v>82.953878090097277</v>
      </c>
      <c r="AN16" s="21">
        <v>52.561504122792421</v>
      </c>
      <c r="AO16" s="21">
        <v>71.928476466666183</v>
      </c>
      <c r="AP16" s="21">
        <v>96.934111147682898</v>
      </c>
      <c r="AQ16" s="21">
        <v>98.144140207038973</v>
      </c>
      <c r="AR16" s="21">
        <v>95.630896866661686</v>
      </c>
      <c r="AS16" s="21">
        <v>84.140579636102117</v>
      </c>
      <c r="AT16" s="21">
        <v>41.875466715287878</v>
      </c>
    </row>
    <row r="17" spans="1:49" x14ac:dyDescent="0.45">
      <c r="AP17" s="23"/>
    </row>
    <row r="18" spans="1:49" ht="15.4" x14ac:dyDescent="0.45">
      <c r="A18" s="12" t="s">
        <v>13</v>
      </c>
      <c r="B18" s="3"/>
      <c r="C18" s="15">
        <f>+AVERAGE(C14:AT14)</f>
        <v>31.221058069875973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9" ht="15.4" x14ac:dyDescent="0.45">
      <c r="A19" s="12" t="s">
        <v>14</v>
      </c>
      <c r="B19" s="3"/>
      <c r="C19" s="15">
        <f>+AVERAGE(C15:AT15)</f>
        <v>30.484551328233053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9" ht="15.4" x14ac:dyDescent="0.45">
      <c r="A20" s="12" t="s">
        <v>15</v>
      </c>
      <c r="B20" s="3"/>
      <c r="C20" s="24">
        <f>+AVERAGE(C16:AT16)</f>
        <v>30.807420238508051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Q20" s="3"/>
      <c r="AR20" s="3"/>
      <c r="AS20" s="3"/>
      <c r="AT20" s="3"/>
    </row>
    <row r="21" spans="1:49" ht="15.4" x14ac:dyDescent="0.45">
      <c r="C21" s="14"/>
    </row>
    <row r="22" spans="1:49" ht="15.4" x14ac:dyDescent="0.45">
      <c r="A22" s="12" t="s">
        <v>16</v>
      </c>
      <c r="C22" s="15">
        <f>+AVERAGE(C14:AH14)</f>
        <v>17.473769175342731</v>
      </c>
    </row>
    <row r="23" spans="1:49" ht="15.4" x14ac:dyDescent="0.45">
      <c r="A23" s="12" t="s">
        <v>17</v>
      </c>
      <c r="C23" s="15">
        <f>+AVERAGE(C15:AH15)</f>
        <v>17.657270816472085</v>
      </c>
    </row>
    <row r="24" spans="1:49" ht="15.4" x14ac:dyDescent="0.45">
      <c r="A24" s="12" t="s">
        <v>18</v>
      </c>
      <c r="C24" s="43">
        <f>+AVERAGE(C16:AH16)</f>
        <v>17.34285263583908</v>
      </c>
    </row>
    <row r="27" spans="1:49" ht="15.4" x14ac:dyDescent="0.45">
      <c r="A27" s="1" t="s">
        <v>19</v>
      </c>
      <c r="B27" s="3"/>
      <c r="C27" s="2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9" ht="15.75" x14ac:dyDescent="0.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9" x14ac:dyDescent="0.45">
      <c r="A29" s="26" t="s">
        <v>20</v>
      </c>
      <c r="B29" s="26"/>
      <c r="C29" s="26">
        <f t="shared" ref="C29:AT29" si="2">+C6*C16</f>
        <v>34505.836932723338</v>
      </c>
      <c r="D29" s="26">
        <f t="shared" si="2"/>
        <v>57649.693285707544</v>
      </c>
      <c r="E29" s="26">
        <f t="shared" si="2"/>
        <v>178068.97402962387</v>
      </c>
      <c r="F29" s="26">
        <f t="shared" si="2"/>
        <v>156431.85692815876</v>
      </c>
      <c r="G29" s="26">
        <f t="shared" si="2"/>
        <v>143129.44955915623</v>
      </c>
      <c r="H29" s="26">
        <f t="shared" si="2"/>
        <v>175082.72305016138</v>
      </c>
      <c r="I29" s="26">
        <f t="shared" si="2"/>
        <v>167428.11211285429</v>
      </c>
      <c r="J29" s="26">
        <f t="shared" si="2"/>
        <v>285806.07974277425</v>
      </c>
      <c r="K29" s="26">
        <f t="shared" si="2"/>
        <v>460004.39389558323</v>
      </c>
      <c r="L29" s="26">
        <f t="shared" si="2"/>
        <v>453881.76586582453</v>
      </c>
      <c r="M29" s="26">
        <f t="shared" si="2"/>
        <v>363617.85872259439</v>
      </c>
      <c r="N29" s="26">
        <f t="shared" si="2"/>
        <v>334987.58500544849</v>
      </c>
      <c r="O29" s="26">
        <f t="shared" si="2"/>
        <v>342274.28188379388</v>
      </c>
      <c r="P29" s="26">
        <f t="shared" si="2"/>
        <v>313131.07502780104</v>
      </c>
      <c r="Q29" s="26">
        <f t="shared" si="2"/>
        <v>154022.747729756</v>
      </c>
      <c r="R29" s="26">
        <f t="shared" si="2"/>
        <v>180554.64773349487</v>
      </c>
      <c r="S29" s="26">
        <f t="shared" si="2"/>
        <v>124381.93777410206</v>
      </c>
      <c r="T29" s="26">
        <f t="shared" si="2"/>
        <v>189518.62156104893</v>
      </c>
      <c r="U29" s="26">
        <f t="shared" si="2"/>
        <v>237495.9294078614</v>
      </c>
      <c r="V29" s="26">
        <f t="shared" si="2"/>
        <v>197292.01821096538</v>
      </c>
      <c r="W29" s="26">
        <f t="shared" si="2"/>
        <v>210428.29323388924</v>
      </c>
      <c r="X29" s="26">
        <f t="shared" si="2"/>
        <v>172555.91330010805</v>
      </c>
      <c r="Y29" s="26">
        <f t="shared" si="2"/>
        <v>161835.94420561779</v>
      </c>
      <c r="Z29" s="26">
        <f t="shared" si="2"/>
        <v>173319.23851664367</v>
      </c>
      <c r="AA29" s="26">
        <f t="shared" si="2"/>
        <v>208144.04112437766</v>
      </c>
      <c r="AB29" s="26">
        <f t="shared" si="2"/>
        <v>176196.38252604185</v>
      </c>
      <c r="AC29" s="26">
        <f t="shared" si="2"/>
        <v>103062.35226573395</v>
      </c>
      <c r="AD29" s="26">
        <f t="shared" si="2"/>
        <v>168309.37844188223</v>
      </c>
      <c r="AE29" s="26">
        <f t="shared" si="2"/>
        <v>273776.22685900819</v>
      </c>
      <c r="AF29" s="26">
        <f t="shared" si="2"/>
        <v>205820.33280355914</v>
      </c>
      <c r="AG29" s="26">
        <f t="shared" si="2"/>
        <v>211816.27016534141</v>
      </c>
      <c r="AH29" s="26">
        <f t="shared" si="2"/>
        <v>249279.39538023999</v>
      </c>
      <c r="AI29" s="26">
        <f t="shared" si="2"/>
        <v>295792.37929927203</v>
      </c>
      <c r="AJ29" s="26">
        <f t="shared" si="2"/>
        <v>396809.08464009763</v>
      </c>
      <c r="AK29" s="26">
        <f t="shared" si="2"/>
        <v>486703.02499780589</v>
      </c>
      <c r="AL29" s="26">
        <f t="shared" si="2"/>
        <v>584982.88958988455</v>
      </c>
      <c r="AM29" s="26">
        <f t="shared" si="2"/>
        <v>795362.37985851069</v>
      </c>
      <c r="AN29" s="26">
        <f t="shared" si="2"/>
        <v>494634.91295718483</v>
      </c>
      <c r="AO29" s="26">
        <f t="shared" si="2"/>
        <v>664127.92691745586</v>
      </c>
      <c r="AP29" s="26">
        <f t="shared" si="2"/>
        <v>877332.62326980184</v>
      </c>
      <c r="AQ29" s="26">
        <f t="shared" si="2"/>
        <v>870194.12095586141</v>
      </c>
      <c r="AR29" s="26">
        <f t="shared" si="2"/>
        <v>829537.95486149855</v>
      </c>
      <c r="AS29" s="26">
        <f t="shared" si="2"/>
        <v>712774.17080397659</v>
      </c>
      <c r="AT29" s="26">
        <f t="shared" si="2"/>
        <v>346435.73613557679</v>
      </c>
    </row>
    <row r="30" spans="1:49" x14ac:dyDescent="0.45">
      <c r="A30" s="27" t="s">
        <v>21</v>
      </c>
      <c r="B30" s="27"/>
      <c r="C30" s="27">
        <f t="shared" ref="C30:AT30" si="3">+C6*$C$20</f>
        <v>425214.32762713579</v>
      </c>
      <c r="D30" s="27">
        <f t="shared" si="3"/>
        <v>422866.1552491365</v>
      </c>
      <c r="E30" s="27">
        <f t="shared" si="3"/>
        <v>420875.53379042528</v>
      </c>
      <c r="F30" s="27">
        <f t="shared" si="3"/>
        <v>419066.15238497726</v>
      </c>
      <c r="G30" s="27">
        <f t="shared" si="3"/>
        <v>416963.02222755505</v>
      </c>
      <c r="H30" s="27">
        <f t="shared" si="3"/>
        <v>414911.30965451087</v>
      </c>
      <c r="I30" s="27">
        <f t="shared" si="3"/>
        <v>412642.21992426377</v>
      </c>
      <c r="J30" s="27">
        <f t="shared" si="3"/>
        <v>410233.60338775645</v>
      </c>
      <c r="K30" s="27">
        <f t="shared" si="3"/>
        <v>407934.69207471854</v>
      </c>
      <c r="L30" s="27">
        <f t="shared" si="3"/>
        <v>405571.82455726544</v>
      </c>
      <c r="M30" s="27">
        <f t="shared" si="3"/>
        <v>403199.62239148008</v>
      </c>
      <c r="N30" s="27">
        <f t="shared" si="3"/>
        <v>400538.53904611821</v>
      </c>
      <c r="O30" s="27">
        <f t="shared" si="3"/>
        <v>397652.9928368986</v>
      </c>
      <c r="P30" s="27">
        <f t="shared" si="3"/>
        <v>394508.44864573382</v>
      </c>
      <c r="Q30" s="27">
        <f t="shared" si="3"/>
        <v>391233.28099275782</v>
      </c>
      <c r="R30" s="27">
        <f t="shared" si="3"/>
        <v>389288.87066440436</v>
      </c>
      <c r="S30" s="27">
        <f t="shared" si="3"/>
        <v>385873.43682708242</v>
      </c>
      <c r="T30" s="27">
        <f t="shared" si="3"/>
        <v>382736.07076483325</v>
      </c>
      <c r="U30" s="27">
        <f t="shared" si="3"/>
        <v>379523.0416784783</v>
      </c>
      <c r="V30" s="27">
        <f t="shared" si="3"/>
        <v>376178.34167802398</v>
      </c>
      <c r="W30" s="27">
        <f t="shared" si="3"/>
        <v>372587.76765664609</v>
      </c>
      <c r="X30" s="27">
        <f t="shared" si="3"/>
        <v>368773.4393420759</v>
      </c>
      <c r="Y30" s="27">
        <f t="shared" si="3"/>
        <v>364513.85138279863</v>
      </c>
      <c r="Z30" s="27">
        <f t="shared" si="3"/>
        <v>360101.52023397881</v>
      </c>
      <c r="AA30" s="27">
        <f t="shared" si="3"/>
        <v>355770.89036363148</v>
      </c>
      <c r="AB30" s="27">
        <f t="shared" si="3"/>
        <v>351392.35495481326</v>
      </c>
      <c r="AC30" s="27">
        <f t="shared" si="3"/>
        <v>347159.7542956649</v>
      </c>
      <c r="AD30" s="27">
        <f t="shared" si="3"/>
        <v>342934.94791383686</v>
      </c>
      <c r="AE30" s="27">
        <f t="shared" si="3"/>
        <v>338443.50330984459</v>
      </c>
      <c r="AF30" s="27">
        <f t="shared" si="3"/>
        <v>333872.42152453569</v>
      </c>
      <c r="AG30" s="27">
        <f t="shared" si="3"/>
        <v>329463.23273258022</v>
      </c>
      <c r="AH30" s="27">
        <f t="shared" si="3"/>
        <v>324743.47433720028</v>
      </c>
      <c r="AI30" s="27">
        <f t="shared" si="3"/>
        <v>318820.8094111876</v>
      </c>
      <c r="AJ30" s="27">
        <f t="shared" si="3"/>
        <v>312843.3380845706</v>
      </c>
      <c r="AK30" s="27">
        <f t="shared" si="3"/>
        <v>306819.77699743287</v>
      </c>
      <c r="AL30" s="27">
        <f t="shared" si="3"/>
        <v>301072.74070096249</v>
      </c>
      <c r="AM30" s="27">
        <f t="shared" si="3"/>
        <v>295381.76686071162</v>
      </c>
      <c r="AN30" s="27">
        <f t="shared" si="3"/>
        <v>289916.08749457297</v>
      </c>
      <c r="AO30" s="27">
        <f t="shared" si="3"/>
        <v>284450.1808147853</v>
      </c>
      <c r="AP30" s="27">
        <f t="shared" si="3"/>
        <v>278832.23453554651</v>
      </c>
      <c r="AQ30" s="27">
        <f t="shared" si="3"/>
        <v>273153.70960317005</v>
      </c>
      <c r="AR30" s="27">
        <f t="shared" si="3"/>
        <v>267235.01730662817</v>
      </c>
      <c r="AS30" s="27">
        <f t="shared" si="3"/>
        <v>260976.73096716354</v>
      </c>
      <c r="AT30" s="27">
        <f t="shared" si="3"/>
        <v>254869.78763317721</v>
      </c>
      <c r="AU30" s="39"/>
      <c r="AV30" s="39"/>
      <c r="AW30" s="39"/>
    </row>
    <row r="31" spans="1:49" x14ac:dyDescent="0.45">
      <c r="A31" s="26" t="s">
        <v>22</v>
      </c>
      <c r="B31" s="26"/>
      <c r="C31" s="26">
        <f t="shared" ref="C31:AT31" si="4">+C6*$C$18</f>
        <v>430923.4954504905</v>
      </c>
      <c r="D31" s="26">
        <f t="shared" si="4"/>
        <v>428543.79518334655</v>
      </c>
      <c r="E31" s="26">
        <f t="shared" si="4"/>
        <v>426526.44651616149</v>
      </c>
      <c r="F31" s="26">
        <f t="shared" si="4"/>
        <v>424692.77133360156</v>
      </c>
      <c r="G31" s="26">
        <f t="shared" si="4"/>
        <v>422561.4033623453</v>
      </c>
      <c r="H31" s="26">
        <f t="shared" si="4"/>
        <v>420482.14333700773</v>
      </c>
      <c r="I31" s="26">
        <f t="shared" si="4"/>
        <v>418182.58752592909</v>
      </c>
      <c r="J31" s="26">
        <f t="shared" si="4"/>
        <v>415741.63154285192</v>
      </c>
      <c r="K31" s="26">
        <f t="shared" si="4"/>
        <v>413411.85374756163</v>
      </c>
      <c r="L31" s="26">
        <f t="shared" si="4"/>
        <v>411017.26103571831</v>
      </c>
      <c r="M31" s="26">
        <f t="shared" si="4"/>
        <v>408613.20834327978</v>
      </c>
      <c r="N31" s="26">
        <f t="shared" si="4"/>
        <v>405916.39578932</v>
      </c>
      <c r="O31" s="26">
        <f t="shared" si="4"/>
        <v>402992.10660626314</v>
      </c>
      <c r="P31" s="26">
        <f t="shared" si="4"/>
        <v>399805.34198801283</v>
      </c>
      <c r="Q31" s="26">
        <f t="shared" si="4"/>
        <v>396486.20008354622</v>
      </c>
      <c r="R31" s="26">
        <f t="shared" si="4"/>
        <v>394515.68300346605</v>
      </c>
      <c r="S31" s="26">
        <f t="shared" si="4"/>
        <v>391054.3916216073</v>
      </c>
      <c r="T31" s="26">
        <f t="shared" si="4"/>
        <v>387874.90150988731</v>
      </c>
      <c r="U31" s="26">
        <f t="shared" si="4"/>
        <v>384618.73247954767</v>
      </c>
      <c r="V31" s="26">
        <f t="shared" si="4"/>
        <v>381229.12464701739</v>
      </c>
      <c r="W31" s="26">
        <f t="shared" si="4"/>
        <v>377590.34155003139</v>
      </c>
      <c r="X31" s="26">
        <f t="shared" si="4"/>
        <v>373724.79990828387</v>
      </c>
      <c r="Y31" s="26">
        <f t="shared" si="4"/>
        <v>369408.02031425253</v>
      </c>
      <c r="Z31" s="26">
        <f t="shared" si="4"/>
        <v>364936.44671431067</v>
      </c>
      <c r="AA31" s="26">
        <f t="shared" si="4"/>
        <v>360547.67136037012</v>
      </c>
      <c r="AB31" s="26">
        <f t="shared" si="4"/>
        <v>356110.34726113093</v>
      </c>
      <c r="AC31" s="26">
        <f t="shared" si="4"/>
        <v>351820.91731396876</v>
      </c>
      <c r="AD31" s="26">
        <f t="shared" si="4"/>
        <v>347539.38629449822</v>
      </c>
      <c r="AE31" s="26">
        <f t="shared" si="4"/>
        <v>342987.63701743295</v>
      </c>
      <c r="AF31" s="26">
        <f t="shared" si="4"/>
        <v>338355.18130525708</v>
      </c>
      <c r="AG31" s="26">
        <f t="shared" si="4"/>
        <v>333886.79225323838</v>
      </c>
      <c r="AH31" s="26">
        <f t="shared" si="4"/>
        <v>329103.66371481726</v>
      </c>
      <c r="AI31" s="26">
        <f t="shared" si="4"/>
        <v>323101.47774299973</v>
      </c>
      <c r="AJ31" s="26">
        <f t="shared" si="4"/>
        <v>317043.74950887589</v>
      </c>
      <c r="AK31" s="26">
        <f t="shared" si="4"/>
        <v>310939.31268706429</v>
      </c>
      <c r="AL31" s="26">
        <f t="shared" si="4"/>
        <v>305115.11343400547</v>
      </c>
      <c r="AM31" s="26">
        <f t="shared" si="4"/>
        <v>299347.72936338064</v>
      </c>
      <c r="AN31" s="26">
        <f t="shared" si="4"/>
        <v>293808.66469777649</v>
      </c>
      <c r="AO31" s="26">
        <f t="shared" si="4"/>
        <v>288269.36966648186</v>
      </c>
      <c r="AP31" s="26">
        <f t="shared" si="4"/>
        <v>282575.99366616632</v>
      </c>
      <c r="AQ31" s="26">
        <f t="shared" si="4"/>
        <v>276821.22564948699</v>
      </c>
      <c r="AR31" s="26">
        <f t="shared" si="4"/>
        <v>270823.06564590824</v>
      </c>
      <c r="AS31" s="26">
        <f t="shared" si="4"/>
        <v>264480.75201790425</v>
      </c>
      <c r="AT31" s="26">
        <f t="shared" si="4"/>
        <v>258291.81341208404</v>
      </c>
      <c r="AU31" s="39"/>
      <c r="AV31" s="39"/>
      <c r="AW31" s="39"/>
    </row>
    <row r="32" spans="1:49" x14ac:dyDescent="0.45">
      <c r="A32" s="26" t="s">
        <v>23</v>
      </c>
      <c r="C32" s="26">
        <f t="shared" ref="C32:AT32" si="5">+C6*$C$19</f>
        <v>420757.98283969774</v>
      </c>
      <c r="D32" s="26">
        <f t="shared" si="5"/>
        <v>418434.41985290847</v>
      </c>
      <c r="E32" s="26">
        <f t="shared" si="5"/>
        <v>416464.66056883475</v>
      </c>
      <c r="F32" s="26">
        <f t="shared" si="5"/>
        <v>414674.24190022494</v>
      </c>
      <c r="G32" s="26">
        <f t="shared" si="5"/>
        <v>412593.15303470043</v>
      </c>
      <c r="H32" s="26">
        <f t="shared" si="5"/>
        <v>410562.94288534281</v>
      </c>
      <c r="I32" s="26">
        <f t="shared" si="5"/>
        <v>408317.63374181313</v>
      </c>
      <c r="J32" s="26">
        <f t="shared" si="5"/>
        <v>405934.26006531785</v>
      </c>
      <c r="K32" s="26">
        <f t="shared" si="5"/>
        <v>403659.44187610247</v>
      </c>
      <c r="L32" s="26">
        <f t="shared" si="5"/>
        <v>401321.33775832964</v>
      </c>
      <c r="M32" s="26">
        <f t="shared" si="5"/>
        <v>398973.99682150432</v>
      </c>
      <c r="N32" s="26">
        <f t="shared" si="5"/>
        <v>396340.8022468742</v>
      </c>
      <c r="O32" s="26">
        <f t="shared" si="5"/>
        <v>393485.49723126658</v>
      </c>
      <c r="P32" s="26">
        <f t="shared" si="5"/>
        <v>390373.90859264246</v>
      </c>
      <c r="Q32" s="26">
        <f t="shared" si="5"/>
        <v>387133.06545638671</v>
      </c>
      <c r="R32" s="26">
        <f t="shared" si="5"/>
        <v>385209.03299930529</v>
      </c>
      <c r="S32" s="26">
        <f t="shared" si="5"/>
        <v>381829.39370085206</v>
      </c>
      <c r="T32" s="26">
        <f t="shared" si="5"/>
        <v>378724.90796268749</v>
      </c>
      <c r="U32" s="26">
        <f t="shared" si="5"/>
        <v>375545.55216646072</v>
      </c>
      <c r="V32" s="26">
        <f t="shared" si="5"/>
        <v>372235.90539785719</v>
      </c>
      <c r="W32" s="26">
        <f t="shared" si="5"/>
        <v>368682.9614251029</v>
      </c>
      <c r="X32" s="26">
        <f t="shared" si="5"/>
        <v>364908.60815605172</v>
      </c>
      <c r="Y32" s="26">
        <f t="shared" si="5"/>
        <v>360693.66166665358</v>
      </c>
      <c r="Z32" s="26">
        <f t="shared" si="5"/>
        <v>356327.57277177006</v>
      </c>
      <c r="AA32" s="26">
        <f t="shared" si="5"/>
        <v>352042.32890700904</v>
      </c>
      <c r="AB32" s="26">
        <f t="shared" si="5"/>
        <v>347709.68156493257</v>
      </c>
      <c r="AC32" s="26">
        <f t="shared" si="5"/>
        <v>343521.43954249797</v>
      </c>
      <c r="AD32" s="26">
        <f t="shared" si="5"/>
        <v>339340.91011154943</v>
      </c>
      <c r="AE32" s="26">
        <f t="shared" si="5"/>
        <v>334896.53688885499</v>
      </c>
      <c r="AF32" s="26">
        <f t="shared" si="5"/>
        <v>330373.36110097711</v>
      </c>
      <c r="AG32" s="26">
        <f t="shared" si="5"/>
        <v>326010.38163032907</v>
      </c>
      <c r="AH32" s="26">
        <f t="shared" si="5"/>
        <v>321340.08739774115</v>
      </c>
      <c r="AI32" s="26">
        <f t="shared" si="5"/>
        <v>315479.49337399099</v>
      </c>
      <c r="AJ32" s="26">
        <f t="shared" si="5"/>
        <v>309564.66733342793</v>
      </c>
      <c r="AK32" s="26">
        <f t="shared" si="5"/>
        <v>303604.23456372542</v>
      </c>
      <c r="AL32" s="26">
        <f t="shared" si="5"/>
        <v>297917.42854074069</v>
      </c>
      <c r="AM32" s="26">
        <f t="shared" si="5"/>
        <v>292286.09742642991</v>
      </c>
      <c r="AN32" s="26">
        <f t="shared" si="5"/>
        <v>286877.69964788266</v>
      </c>
      <c r="AO32" s="26">
        <f t="shared" si="5"/>
        <v>281469.07693798619</v>
      </c>
      <c r="AP32" s="26">
        <f t="shared" si="5"/>
        <v>275910.00803890836</v>
      </c>
      <c r="AQ32" s="26">
        <f t="shared" si="5"/>
        <v>270290.99536502972</v>
      </c>
      <c r="AR32" s="26">
        <f t="shared" si="5"/>
        <v>264434.33233667206</v>
      </c>
      <c r="AS32" s="26">
        <f t="shared" si="5"/>
        <v>258241.63428973465</v>
      </c>
      <c r="AT32" s="26">
        <f t="shared" si="5"/>
        <v>252198.69313847215</v>
      </c>
      <c r="AU32" s="39"/>
      <c r="AV32" s="39"/>
      <c r="AW32" s="39"/>
    </row>
    <row r="33" spans="1:49" x14ac:dyDescent="0.45">
      <c r="AU33" s="39"/>
      <c r="AV33" s="39"/>
      <c r="AW33" s="39"/>
    </row>
    <row r="34" spans="1:49" s="39" customFormat="1" x14ac:dyDescent="0.45">
      <c r="A34" s="42" t="s">
        <v>24</v>
      </c>
      <c r="B34" s="42"/>
      <c r="C34" s="42">
        <f>+C6*$C$24</f>
        <v>239371.85800020574</v>
      </c>
      <c r="D34" s="42">
        <f t="shared" ref="D34:AT34" si="6">+D6*$C$24</f>
        <v>238049.96842944948</v>
      </c>
      <c r="E34" s="42">
        <f t="shared" si="6"/>
        <v>236929.36000638473</v>
      </c>
      <c r="F34" s="42">
        <f t="shared" si="6"/>
        <v>235910.77958537664</v>
      </c>
      <c r="G34" s="42">
        <f t="shared" si="6"/>
        <v>234726.83506448581</v>
      </c>
      <c r="H34" s="42">
        <f t="shared" si="6"/>
        <v>233571.8357646442</v>
      </c>
      <c r="I34" s="42">
        <f t="shared" si="6"/>
        <v>232294.46529660409</v>
      </c>
      <c r="J34" s="42">
        <f t="shared" si="6"/>
        <v>230938.54904897627</v>
      </c>
      <c r="K34" s="42">
        <f t="shared" si="6"/>
        <v>229644.39069958471</v>
      </c>
      <c r="L34" s="42">
        <f t="shared" si="6"/>
        <v>228314.22858812113</v>
      </c>
      <c r="M34" s="42">
        <f t="shared" si="6"/>
        <v>226978.81159230886</v>
      </c>
      <c r="N34" s="42">
        <f t="shared" si="6"/>
        <v>225480.77066733033</v>
      </c>
      <c r="O34" s="42">
        <f t="shared" si="6"/>
        <v>223856.36971804709</v>
      </c>
      <c r="P34" s="42">
        <f t="shared" si="6"/>
        <v>222086.16740665436</v>
      </c>
      <c r="Q34" s="42">
        <f t="shared" si="6"/>
        <v>220242.43140008568</v>
      </c>
      <c r="R34" s="42">
        <f t="shared" si="6"/>
        <v>219147.83725597471</v>
      </c>
      <c r="S34" s="42">
        <f t="shared" si="6"/>
        <v>217225.13924135506</v>
      </c>
      <c r="T34" s="42">
        <f t="shared" si="6"/>
        <v>215458.97781462647</v>
      </c>
      <c r="U34" s="42">
        <f t="shared" si="6"/>
        <v>213650.22234182429</v>
      </c>
      <c r="V34" s="42">
        <f t="shared" si="6"/>
        <v>211767.34351685652</v>
      </c>
      <c r="W34" s="42">
        <f t="shared" si="6"/>
        <v>209746.05138500209</v>
      </c>
      <c r="X34" s="42">
        <f t="shared" si="6"/>
        <v>207598.79811445359</v>
      </c>
      <c r="Y34" s="42">
        <f t="shared" si="6"/>
        <v>205200.88859475931</v>
      </c>
      <c r="Z34" s="42">
        <f t="shared" si="6"/>
        <v>202716.99321169654</v>
      </c>
      <c r="AA34" s="42">
        <f t="shared" si="6"/>
        <v>200279.09107382401</v>
      </c>
      <c r="AB34" s="42">
        <f t="shared" si="6"/>
        <v>197814.22080010272</v>
      </c>
      <c r="AC34" s="42">
        <f t="shared" si="6"/>
        <v>195431.50361931743</v>
      </c>
      <c r="AD34" s="42">
        <f t="shared" si="6"/>
        <v>193053.17418024901</v>
      </c>
      <c r="AE34" s="42">
        <f t="shared" si="6"/>
        <v>190524.7423516174</v>
      </c>
      <c r="AF34" s="42">
        <f t="shared" si="6"/>
        <v>187951.47924892214</v>
      </c>
      <c r="AG34" s="42">
        <f t="shared" si="6"/>
        <v>185469.35283682824</v>
      </c>
      <c r="AH34" s="42">
        <f t="shared" si="6"/>
        <v>182812.39312731242</v>
      </c>
      <c r="AI34" s="42">
        <f t="shared" si="6"/>
        <v>179478.26439377764</v>
      </c>
      <c r="AJ34" s="42">
        <f t="shared" si="6"/>
        <v>176113.2827254037</v>
      </c>
      <c r="AK34" s="42">
        <f t="shared" si="6"/>
        <v>172722.35510249852</v>
      </c>
      <c r="AL34" s="42">
        <f t="shared" si="6"/>
        <v>169487.09545365843</v>
      </c>
      <c r="AM34" s="42">
        <f t="shared" si="6"/>
        <v>166283.39582864026</v>
      </c>
      <c r="AN34" s="42">
        <f t="shared" si="6"/>
        <v>163206.52437793682</v>
      </c>
      <c r="AO34" s="42">
        <f t="shared" si="6"/>
        <v>160129.52496237663</v>
      </c>
      <c r="AP34" s="42">
        <f t="shared" si="6"/>
        <v>156966.93576527428</v>
      </c>
      <c r="AQ34" s="42">
        <f t="shared" si="6"/>
        <v>153770.24417835439</v>
      </c>
      <c r="AR34" s="42">
        <f t="shared" si="6"/>
        <v>150438.35181277758</v>
      </c>
      <c r="AS34" s="42">
        <f t="shared" si="6"/>
        <v>146915.28701546771</v>
      </c>
      <c r="AT34" s="42">
        <f t="shared" si="6"/>
        <v>143477.41985629676</v>
      </c>
    </row>
    <row r="35" spans="1:49" x14ac:dyDescent="0.45">
      <c r="A35" s="26" t="s">
        <v>25</v>
      </c>
      <c r="B35" s="28"/>
      <c r="C35" s="26">
        <f t="shared" ref="C35:AT35" si="7">+C6*$C$22</f>
        <v>241178.81190576951</v>
      </c>
      <c r="D35" s="26">
        <f t="shared" si="7"/>
        <v>239846.94374545573</v>
      </c>
      <c r="E35" s="26">
        <f t="shared" si="7"/>
        <v>238717.87615019098</v>
      </c>
      <c r="F35" s="26">
        <f t="shared" si="7"/>
        <v>237691.60673898473</v>
      </c>
      <c r="G35" s="26">
        <f t="shared" si="7"/>
        <v>236498.72493869162</v>
      </c>
      <c r="H35" s="26">
        <f t="shared" si="7"/>
        <v>235335.00685915214</v>
      </c>
      <c r="I35" s="26">
        <f t="shared" si="7"/>
        <v>234047.99386431146</v>
      </c>
      <c r="J35" s="26">
        <f t="shared" si="7"/>
        <v>232681.84216887562</v>
      </c>
      <c r="K35" s="26">
        <f t="shared" si="7"/>
        <v>231377.91456547318</v>
      </c>
      <c r="L35" s="26">
        <f t="shared" si="7"/>
        <v>230037.71141726276</v>
      </c>
      <c r="M35" s="26">
        <f t="shared" si="7"/>
        <v>228692.21371699218</v>
      </c>
      <c r="N35" s="26">
        <f t="shared" si="7"/>
        <v>227182.86448316442</v>
      </c>
      <c r="O35" s="26">
        <f t="shared" si="7"/>
        <v>225546.20136712512</v>
      </c>
      <c r="P35" s="26">
        <f t="shared" si="7"/>
        <v>223762.63627362871</v>
      </c>
      <c r="Q35" s="26">
        <f t="shared" si="7"/>
        <v>221904.98239882884</v>
      </c>
      <c r="R35" s="26">
        <f t="shared" si="7"/>
        <v>220802.12545732709</v>
      </c>
      <c r="S35" s="26">
        <f t="shared" si="7"/>
        <v>218864.91351147191</v>
      </c>
      <c r="T35" s="26">
        <f t="shared" si="7"/>
        <v>217085.41980619336</v>
      </c>
      <c r="U35" s="26">
        <f t="shared" si="7"/>
        <v>215263.01052382015</v>
      </c>
      <c r="V35" s="26">
        <f t="shared" si="7"/>
        <v>213365.91835199157</v>
      </c>
      <c r="W35" s="26">
        <f t="shared" si="7"/>
        <v>211329.36802837453</v>
      </c>
      <c r="X35" s="26">
        <f t="shared" si="7"/>
        <v>209165.90571923699</v>
      </c>
      <c r="Y35" s="26">
        <f t="shared" si="7"/>
        <v>206749.89502420824</v>
      </c>
      <c r="Z35" s="26">
        <f t="shared" si="7"/>
        <v>204247.24938160813</v>
      </c>
      <c r="AA35" s="26">
        <f t="shared" si="7"/>
        <v>201790.94417486104</v>
      </c>
      <c r="AB35" s="26">
        <f t="shared" si="7"/>
        <v>199307.46725704626</v>
      </c>
      <c r="AC35" s="26">
        <f t="shared" si="7"/>
        <v>196906.7635838151</v>
      </c>
      <c r="AD35" s="26">
        <f t="shared" si="7"/>
        <v>194510.4807741853</v>
      </c>
      <c r="AE35" s="26">
        <f t="shared" si="7"/>
        <v>191962.96249234292</v>
      </c>
      <c r="AF35" s="26">
        <f t="shared" si="7"/>
        <v>189370.27451718226</v>
      </c>
      <c r="AG35" s="26">
        <f t="shared" si="7"/>
        <v>186869.41119903806</v>
      </c>
      <c r="AH35" s="26">
        <f t="shared" si="7"/>
        <v>184192.39481383722</v>
      </c>
      <c r="AI35" s="26">
        <f t="shared" si="7"/>
        <v>180833.09763741592</v>
      </c>
      <c r="AJ35" s="26">
        <f t="shared" si="7"/>
        <v>177442.71462563172</v>
      </c>
      <c r="AK35" s="26">
        <f t="shared" si="7"/>
        <v>174026.18980026973</v>
      </c>
      <c r="AL35" s="26">
        <f t="shared" si="7"/>
        <v>170766.50804472578</v>
      </c>
      <c r="AM35" s="26">
        <f t="shared" si="7"/>
        <v>167538.62455115246</v>
      </c>
      <c r="AN35" s="26">
        <f t="shared" si="7"/>
        <v>164438.52662373942</v>
      </c>
      <c r="AO35" s="26">
        <f t="shared" si="7"/>
        <v>161338.29976549736</v>
      </c>
      <c r="AP35" s="26">
        <f t="shared" si="7"/>
        <v>158151.83703142559</v>
      </c>
      <c r="AQ35" s="26">
        <f t="shared" si="7"/>
        <v>154931.01447774912</v>
      </c>
      <c r="AR35" s="26">
        <f t="shared" si="7"/>
        <v>151573.97055102725</v>
      </c>
      <c r="AS35" s="26">
        <f t="shared" si="7"/>
        <v>148024.31108319832</v>
      </c>
      <c r="AT35" s="26">
        <f t="shared" si="7"/>
        <v>144560.49238761049</v>
      </c>
    </row>
    <row r="36" spans="1:49" x14ac:dyDescent="0.45">
      <c r="A36" s="26" t="s">
        <v>26</v>
      </c>
      <c r="B36" s="28"/>
      <c r="C36" s="26">
        <f t="shared" ref="C36:AT36" si="8">+C6*$C$23</f>
        <v>243711.56298804816</v>
      </c>
      <c r="D36" s="26">
        <f t="shared" si="8"/>
        <v>242365.70814914585</v>
      </c>
      <c r="E36" s="26">
        <f t="shared" si="8"/>
        <v>241224.78359533951</v>
      </c>
      <c r="F36" s="26">
        <f t="shared" si="8"/>
        <v>240187.73676574649</v>
      </c>
      <c r="G36" s="26">
        <f t="shared" si="8"/>
        <v>238982.32785891838</v>
      </c>
      <c r="H36" s="26">
        <f t="shared" si="8"/>
        <v>237806.38893708299</v>
      </c>
      <c r="I36" s="26">
        <f t="shared" si="8"/>
        <v>236505.86031236654</v>
      </c>
      <c r="J36" s="26">
        <f t="shared" si="8"/>
        <v>235125.36190812229</v>
      </c>
      <c r="K36" s="26">
        <f t="shared" si="8"/>
        <v>233807.74104525551</v>
      </c>
      <c r="L36" s="26">
        <f t="shared" si="8"/>
        <v>232453.46368817374</v>
      </c>
      <c r="M36" s="26">
        <f t="shared" si="8"/>
        <v>231093.83617803454</v>
      </c>
      <c r="N36" s="26">
        <f t="shared" si="8"/>
        <v>229568.63643944933</v>
      </c>
      <c r="O36" s="26">
        <f t="shared" si="8"/>
        <v>227914.78582569526</v>
      </c>
      <c r="P36" s="26">
        <f t="shared" si="8"/>
        <v>226112.49053618714</v>
      </c>
      <c r="Q36" s="26">
        <f t="shared" si="8"/>
        <v>224235.32841841719</v>
      </c>
      <c r="R36" s="26">
        <f t="shared" si="8"/>
        <v>223120.88977083555</v>
      </c>
      <c r="S36" s="26">
        <f t="shared" si="8"/>
        <v>221163.33409903821</v>
      </c>
      <c r="T36" s="26">
        <f t="shared" si="8"/>
        <v>219365.15295363031</v>
      </c>
      <c r="U36" s="26">
        <f t="shared" si="8"/>
        <v>217523.60555109719</v>
      </c>
      <c r="V36" s="26">
        <f t="shared" si="8"/>
        <v>215606.59097309445</v>
      </c>
      <c r="W36" s="26">
        <f t="shared" si="8"/>
        <v>213548.65371670545</v>
      </c>
      <c r="X36" s="26">
        <f t="shared" si="8"/>
        <v>211362.47170237641</v>
      </c>
      <c r="Y36" s="26">
        <f t="shared" si="8"/>
        <v>208921.08915293688</v>
      </c>
      <c r="Z36" s="26">
        <f t="shared" si="8"/>
        <v>206392.1618547893</v>
      </c>
      <c r="AA36" s="26">
        <f t="shared" si="8"/>
        <v>203910.06163884702</v>
      </c>
      <c r="AB36" s="26">
        <f t="shared" si="8"/>
        <v>201400.50436678511</v>
      </c>
      <c r="AC36" s="26">
        <f t="shared" si="8"/>
        <v>198974.58958658084</v>
      </c>
      <c r="AD36" s="26">
        <f t="shared" si="8"/>
        <v>196553.1420958931</v>
      </c>
      <c r="AE36" s="26">
        <f t="shared" si="8"/>
        <v>193978.87092628883</v>
      </c>
      <c r="AF36" s="26">
        <f t="shared" si="8"/>
        <v>191358.95571162397</v>
      </c>
      <c r="AG36" s="26">
        <f t="shared" si="8"/>
        <v>188831.82945509968</v>
      </c>
      <c r="AH36" s="26">
        <f t="shared" si="8"/>
        <v>186126.70025147454</v>
      </c>
      <c r="AI36" s="26">
        <f t="shared" si="8"/>
        <v>182732.12525154941</v>
      </c>
      <c r="AJ36" s="26">
        <f t="shared" si="8"/>
        <v>179306.13796684181</v>
      </c>
      <c r="AK36" s="26">
        <f t="shared" si="8"/>
        <v>175853.73433902327</v>
      </c>
      <c r="AL36" s="26">
        <f t="shared" si="8"/>
        <v>172559.82087618715</v>
      </c>
      <c r="AM36" s="26">
        <f t="shared" si="8"/>
        <v>169298.03960632405</v>
      </c>
      <c r="AN36" s="26">
        <f t="shared" si="8"/>
        <v>166165.38584899055</v>
      </c>
      <c r="AO36" s="26">
        <f t="shared" si="8"/>
        <v>163032.6018068546</v>
      </c>
      <c r="AP36" s="26">
        <f t="shared" si="8"/>
        <v>159812.67627862364</v>
      </c>
      <c r="AQ36" s="26">
        <f t="shared" si="8"/>
        <v>156558.03009946286</v>
      </c>
      <c r="AR36" s="26">
        <f t="shared" si="8"/>
        <v>153165.732011849</v>
      </c>
      <c r="AS36" s="26">
        <f t="shared" si="8"/>
        <v>149578.79562160795</v>
      </c>
      <c r="AT36" s="26">
        <f t="shared" si="8"/>
        <v>146078.60146467361</v>
      </c>
    </row>
    <row r="37" spans="1:49" x14ac:dyDescent="0.4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</row>
    <row r="38" spans="1:49" x14ac:dyDescent="0.4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</row>
    <row r="39" spans="1:49" x14ac:dyDescent="0.45">
      <c r="A39" s="26" t="s">
        <v>27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</row>
    <row r="40" spans="1:49" ht="15.4" x14ac:dyDescent="0.45">
      <c r="A40" s="31" t="s">
        <v>35</v>
      </c>
      <c r="B40" s="11">
        <f>+'[2]Herrera y López'!D51</f>
        <v>8273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</row>
    <row r="41" spans="1:49" ht="15.4" x14ac:dyDescent="0.45">
      <c r="A41" s="31" t="s">
        <v>28</v>
      </c>
      <c r="B41" s="11">
        <f>+SUM(C7:AT7)</f>
        <v>5557.9127730893342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</row>
    <row r="42" spans="1:49" ht="15.4" x14ac:dyDescent="0.45">
      <c r="A42" s="32" t="s">
        <v>36</v>
      </c>
      <c r="B42" s="38">
        <f>+(B40+B41)</f>
        <v>13830.912773089334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</row>
    <row r="43" spans="1:49" x14ac:dyDescent="0.4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</row>
    <row r="46" spans="1:49" ht="15.4" x14ac:dyDescent="0.45">
      <c r="A46" s="3" t="s">
        <v>46</v>
      </c>
    </row>
    <row r="47" spans="1:49" ht="15.4" x14ac:dyDescent="0.45">
      <c r="A47" s="33" t="s">
        <v>29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9" ht="15.4" x14ac:dyDescent="0.45">
      <c r="A48" s="33" t="s">
        <v>30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4" x14ac:dyDescent="0.45">
      <c r="A49" s="33" t="s">
        <v>174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ht="15.4" x14ac:dyDescent="0.45">
      <c r="A50" s="33" t="s">
        <v>175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4" x14ac:dyDescent="0.45">
      <c r="A51" s="33" t="s">
        <v>31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15.4" x14ac:dyDescent="0.45">
      <c r="A52" s="3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5.4" x14ac:dyDescent="0.45">
      <c r="A53" s="3" t="s">
        <v>182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9" workbookViewId="0">
      <selection activeCell="A67" sqref="A67"/>
    </sheetView>
  </sheetViews>
  <sheetFormatPr defaultRowHeight="14.25" x14ac:dyDescent="0.45"/>
  <cols>
    <col min="2" max="2" width="13.1328125" customWidth="1"/>
    <col min="3" max="3" width="14.73046875" customWidth="1"/>
    <col min="4" max="4" width="14" customWidth="1"/>
    <col min="5" max="5" width="14.6640625" bestFit="1" customWidth="1"/>
    <col min="6" max="6" width="16.33203125" customWidth="1"/>
    <col min="7" max="7" width="11.1328125" customWidth="1"/>
    <col min="8" max="8" width="16.06640625" customWidth="1"/>
    <col min="9" max="9" width="12.46484375" bestFit="1" customWidth="1"/>
    <col min="10" max="10" width="15.73046875" customWidth="1"/>
    <col min="11" max="11" width="16.86328125" customWidth="1"/>
  </cols>
  <sheetData>
    <row r="1" spans="1:12" ht="15.4" x14ac:dyDescent="0.45">
      <c r="A1" s="1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4" x14ac:dyDescent="0.4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4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4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44" customFormat="1" ht="92.25" x14ac:dyDescent="0.45">
      <c r="A5" s="48" t="s">
        <v>39</v>
      </c>
      <c r="B5" s="49" t="s">
        <v>40</v>
      </c>
      <c r="C5" s="49" t="s">
        <v>42</v>
      </c>
      <c r="D5" s="49" t="s">
        <v>45</v>
      </c>
      <c r="E5" s="49" t="s">
        <v>43</v>
      </c>
      <c r="F5" s="49" t="s">
        <v>52</v>
      </c>
      <c r="G5" s="49"/>
      <c r="H5" s="49"/>
      <c r="I5" s="49"/>
      <c r="J5" s="49"/>
      <c r="K5" s="49"/>
      <c r="L5" s="48"/>
    </row>
    <row r="6" spans="1:12" s="44" customFormat="1" ht="28.5" customHeight="1" x14ac:dyDescent="0.45">
      <c r="A6" s="48"/>
      <c r="B6" s="116" t="s">
        <v>51</v>
      </c>
      <c r="C6" s="116"/>
      <c r="D6" s="116"/>
      <c r="E6" s="116"/>
      <c r="F6" s="116"/>
      <c r="G6" s="116"/>
      <c r="H6" s="116"/>
      <c r="I6" s="116"/>
      <c r="J6" s="116"/>
      <c r="K6" s="116"/>
      <c r="L6" s="48"/>
    </row>
    <row r="7" spans="1:12" s="44" customFormat="1" ht="15.4" x14ac:dyDescent="0.45">
      <c r="A7" s="48"/>
      <c r="B7" s="50" t="s">
        <v>41</v>
      </c>
      <c r="C7" s="50" t="s">
        <v>47</v>
      </c>
      <c r="D7" s="51" t="s">
        <v>44</v>
      </c>
      <c r="E7" s="48" t="s">
        <v>49</v>
      </c>
      <c r="F7" s="51" t="s">
        <v>48</v>
      </c>
      <c r="G7" s="51"/>
      <c r="H7" s="51"/>
      <c r="I7" s="51"/>
      <c r="J7" s="51"/>
      <c r="K7" s="51"/>
      <c r="L7" s="48"/>
    </row>
    <row r="8" spans="1:12" ht="15.4" x14ac:dyDescent="0.45">
      <c r="A8" s="3">
        <v>1965</v>
      </c>
      <c r="B8" s="11">
        <v>68469</v>
      </c>
      <c r="C8" s="25">
        <f>+B8</f>
        <v>68469</v>
      </c>
      <c r="D8" s="52">
        <v>4.2406369054016936E-2</v>
      </c>
      <c r="E8" s="11">
        <f>+C8*D8</f>
        <v>2903.5216827594854</v>
      </c>
      <c r="F8" s="11">
        <f>+C8-E8</f>
        <v>65565.478317240515</v>
      </c>
      <c r="G8" s="11"/>
      <c r="H8" s="25"/>
      <c r="I8" s="52"/>
      <c r="J8" s="11"/>
      <c r="K8" s="25"/>
      <c r="L8" s="3"/>
    </row>
    <row r="9" spans="1:12" ht="15.4" x14ac:dyDescent="0.45">
      <c r="A9" s="3">
        <f t="shared" ref="A9:A58" si="0">+A8+1</f>
        <v>1966</v>
      </c>
      <c r="B9" s="11">
        <v>60458</v>
      </c>
      <c r="C9" s="25">
        <f>+C8+B9</f>
        <v>128927</v>
      </c>
      <c r="D9" s="52">
        <v>4.3806926405711134E-2</v>
      </c>
      <c r="E9" s="11">
        <f t="shared" ref="E9:E58" si="1">+C9*D9</f>
        <v>5647.8956007091192</v>
      </c>
      <c r="F9" s="11">
        <f t="shared" ref="F9:F58" si="2">+C9-E9</f>
        <v>123279.10439929088</v>
      </c>
      <c r="G9" s="11"/>
      <c r="H9" s="25"/>
      <c r="I9" s="52"/>
      <c r="J9" s="11"/>
      <c r="K9" s="25"/>
      <c r="L9" s="3"/>
    </row>
    <row r="10" spans="1:12" ht="15.4" x14ac:dyDescent="0.45">
      <c r="A10" s="3">
        <f t="shared" si="0"/>
        <v>1967</v>
      </c>
      <c r="B10" s="11">
        <v>96962</v>
      </c>
      <c r="C10" s="25">
        <f t="shared" ref="C10:C58" si="3">+C9+B10</f>
        <v>225889</v>
      </c>
      <c r="D10" s="52">
        <v>4.3499452424420361E-2</v>
      </c>
      <c r="E10" s="11">
        <f t="shared" si="1"/>
        <v>9826.0478086998901</v>
      </c>
      <c r="F10" s="11">
        <f t="shared" si="2"/>
        <v>216062.95219130011</v>
      </c>
      <c r="G10" s="11"/>
      <c r="H10" s="25"/>
      <c r="I10" s="52"/>
      <c r="J10" s="11"/>
      <c r="K10" s="25"/>
      <c r="L10" s="3"/>
    </row>
    <row r="11" spans="1:12" ht="15.4" x14ac:dyDescent="0.45">
      <c r="A11" s="3">
        <f t="shared" si="0"/>
        <v>1968</v>
      </c>
      <c r="B11" s="11">
        <v>105578</v>
      </c>
      <c r="C11" s="25">
        <f t="shared" si="3"/>
        <v>331467</v>
      </c>
      <c r="D11" s="52">
        <v>4.2164220981806964E-2</v>
      </c>
      <c r="E11" s="11">
        <f t="shared" si="1"/>
        <v>13976.047836176609</v>
      </c>
      <c r="F11" s="11">
        <f t="shared" si="2"/>
        <v>317490.95216382341</v>
      </c>
      <c r="G11" s="11"/>
      <c r="H11" s="25"/>
      <c r="I11" s="52"/>
      <c r="J11" s="11"/>
      <c r="K11" s="25"/>
      <c r="L11" s="3"/>
    </row>
    <row r="12" spans="1:12" ht="15.4" x14ac:dyDescent="0.45">
      <c r="A12" s="3">
        <f t="shared" si="0"/>
        <v>1969</v>
      </c>
      <c r="B12" s="11">
        <v>129637</v>
      </c>
      <c r="C12" s="25">
        <f t="shared" si="3"/>
        <v>461104</v>
      </c>
      <c r="D12" s="52">
        <v>4.0788800104939391E-2</v>
      </c>
      <c r="E12" s="11">
        <f t="shared" si="1"/>
        <v>18807.878883587971</v>
      </c>
      <c r="F12" s="11">
        <f t="shared" si="2"/>
        <v>442296.12111641205</v>
      </c>
      <c r="G12" s="11"/>
      <c r="H12" s="25"/>
      <c r="I12" s="52"/>
      <c r="J12" s="11"/>
      <c r="K12" s="25"/>
      <c r="L12" s="3"/>
    </row>
    <row r="13" spans="1:12" ht="15.4" x14ac:dyDescent="0.45">
      <c r="A13" s="3">
        <f t="shared" si="0"/>
        <v>1970</v>
      </c>
      <c r="B13" s="11">
        <v>89621</v>
      </c>
      <c r="C13" s="25">
        <f t="shared" si="3"/>
        <v>550725</v>
      </c>
      <c r="D13" s="52">
        <v>3.9352479258276729E-2</v>
      </c>
      <c r="E13" s="11">
        <f t="shared" si="1"/>
        <v>21672.39413951445</v>
      </c>
      <c r="F13" s="11">
        <f t="shared" si="2"/>
        <v>529052.60586048558</v>
      </c>
      <c r="G13" s="11"/>
      <c r="H13" s="25"/>
      <c r="I13" s="52"/>
      <c r="J13" s="11"/>
      <c r="K13" s="25"/>
      <c r="L13" s="3"/>
    </row>
    <row r="14" spans="1:12" ht="15.4" x14ac:dyDescent="0.45">
      <c r="A14" s="3">
        <f t="shared" si="0"/>
        <v>1971</v>
      </c>
      <c r="B14" s="11">
        <v>71768</v>
      </c>
      <c r="C14" s="25">
        <f t="shared" si="3"/>
        <v>622493</v>
      </c>
      <c r="D14" s="52">
        <v>3.8814066843016935E-2</v>
      </c>
      <c r="E14" s="11">
        <f t="shared" si="1"/>
        <v>24161.484911310141</v>
      </c>
      <c r="F14" s="11">
        <f t="shared" si="2"/>
        <v>598331.51508868986</v>
      </c>
      <c r="G14" s="11"/>
      <c r="H14" s="25"/>
      <c r="I14" s="52"/>
      <c r="J14" s="11"/>
      <c r="K14" s="25"/>
      <c r="L14" s="3"/>
    </row>
    <row r="15" spans="1:12" ht="15.4" x14ac:dyDescent="0.45">
      <c r="A15" s="3">
        <f t="shared" si="0"/>
        <v>1972</v>
      </c>
      <c r="B15" s="11">
        <v>87599</v>
      </c>
      <c r="C15" s="25">
        <f t="shared" si="3"/>
        <v>710092</v>
      </c>
      <c r="D15" s="52">
        <v>3.9406851078174002E-2</v>
      </c>
      <c r="E15" s="11">
        <f t="shared" si="1"/>
        <v>27982.489695802735</v>
      </c>
      <c r="F15" s="11">
        <f t="shared" si="2"/>
        <v>682109.51030419732</v>
      </c>
      <c r="G15" s="11"/>
      <c r="H15" s="25"/>
      <c r="I15" s="52"/>
      <c r="J15" s="11"/>
      <c r="K15" s="25"/>
      <c r="L15" s="3"/>
    </row>
    <row r="16" spans="1:12" ht="15.4" x14ac:dyDescent="0.45">
      <c r="A16" s="3">
        <f t="shared" si="0"/>
        <v>1973</v>
      </c>
      <c r="B16" s="11">
        <v>203564</v>
      </c>
      <c r="C16" s="25">
        <f t="shared" si="3"/>
        <v>913656</v>
      </c>
      <c r="D16" s="52">
        <v>4.0400115144610192E-2</v>
      </c>
      <c r="E16" s="11">
        <f t="shared" si="1"/>
        <v>36911.807602563968</v>
      </c>
      <c r="F16" s="11">
        <f t="shared" si="2"/>
        <v>876744.19239743601</v>
      </c>
      <c r="G16" s="11"/>
      <c r="H16" s="25"/>
      <c r="I16" s="52"/>
      <c r="J16" s="11"/>
      <c r="K16" s="25"/>
      <c r="L16" s="3"/>
    </row>
    <row r="17" spans="1:12" ht="15.4" x14ac:dyDescent="0.45">
      <c r="A17" s="3">
        <f t="shared" si="0"/>
        <v>1974</v>
      </c>
      <c r="B17" s="11">
        <v>214660</v>
      </c>
      <c r="C17" s="25">
        <f t="shared" si="3"/>
        <v>1128316</v>
      </c>
      <c r="D17" s="52">
        <v>3.9975494574789272E-2</v>
      </c>
      <c r="E17" s="11">
        <f t="shared" si="1"/>
        <v>45104.990136647932</v>
      </c>
      <c r="F17" s="11">
        <f t="shared" si="2"/>
        <v>1083211.0098633522</v>
      </c>
      <c r="G17" s="11"/>
      <c r="H17" s="25"/>
      <c r="I17" s="52"/>
      <c r="J17" s="11"/>
      <c r="K17" s="25"/>
      <c r="L17" s="3"/>
    </row>
    <row r="18" spans="1:12" ht="15.4" x14ac:dyDescent="0.45">
      <c r="A18" s="3">
        <f t="shared" si="0"/>
        <v>1975</v>
      </c>
      <c r="B18" s="11">
        <v>343939</v>
      </c>
      <c r="C18" s="25">
        <f t="shared" si="3"/>
        <v>1472255</v>
      </c>
      <c r="D18" s="52">
        <v>3.8062293885519981E-2</v>
      </c>
      <c r="E18" s="11">
        <f t="shared" si="1"/>
        <v>56037.402484426217</v>
      </c>
      <c r="F18" s="11">
        <f t="shared" si="2"/>
        <v>1416217.5975155737</v>
      </c>
      <c r="G18" s="11"/>
      <c r="H18" s="25"/>
      <c r="I18" s="52"/>
      <c r="J18" s="11"/>
      <c r="K18" s="25"/>
      <c r="L18" s="3"/>
    </row>
    <row r="19" spans="1:12" ht="15.4" x14ac:dyDescent="0.45">
      <c r="A19" s="3">
        <f t="shared" si="0"/>
        <v>1976</v>
      </c>
      <c r="B19" s="11">
        <v>463989</v>
      </c>
      <c r="C19" s="25">
        <f t="shared" si="3"/>
        <v>1936244</v>
      </c>
      <c r="D19" s="52">
        <v>3.8172887833761937E-2</v>
      </c>
      <c r="E19" s="11">
        <f t="shared" si="1"/>
        <v>73912.025030794553</v>
      </c>
      <c r="F19" s="11">
        <f t="shared" si="2"/>
        <v>1862331.9749692054</v>
      </c>
      <c r="G19" s="11"/>
      <c r="H19" s="25"/>
      <c r="I19" s="52"/>
      <c r="J19" s="11"/>
      <c r="K19" s="25"/>
      <c r="L19" s="3"/>
    </row>
    <row r="20" spans="1:12" ht="15.4" x14ac:dyDescent="0.45">
      <c r="A20" s="3">
        <f t="shared" si="0"/>
        <v>1977</v>
      </c>
      <c r="B20" s="11">
        <v>478022</v>
      </c>
      <c r="C20" s="25">
        <f t="shared" si="3"/>
        <v>2414266</v>
      </c>
      <c r="D20" s="52">
        <v>3.8939230029233378E-2</v>
      </c>
      <c r="E20" s="11">
        <f t="shared" si="1"/>
        <v>94009.659125757156</v>
      </c>
      <c r="F20" s="11">
        <f t="shared" si="2"/>
        <v>2320256.3408742431</v>
      </c>
      <c r="G20" s="11"/>
      <c r="H20" s="25"/>
      <c r="I20" s="52"/>
      <c r="J20" s="11"/>
      <c r="K20" s="25"/>
      <c r="L20" s="3"/>
    </row>
    <row r="21" spans="1:12" ht="15.4" x14ac:dyDescent="0.45">
      <c r="A21" s="3">
        <f t="shared" si="0"/>
        <v>1978</v>
      </c>
      <c r="B21" s="11">
        <v>546978</v>
      </c>
      <c r="C21" s="25">
        <f t="shared" si="3"/>
        <v>2961244</v>
      </c>
      <c r="D21" s="52">
        <v>3.876620530845281E-2</v>
      </c>
      <c r="E21" s="11">
        <f t="shared" si="1"/>
        <v>114796.19287242403</v>
      </c>
      <c r="F21" s="11">
        <f t="shared" si="2"/>
        <v>2846447.8071275759</v>
      </c>
      <c r="G21" s="11"/>
      <c r="H21" s="25"/>
      <c r="I21" s="52"/>
      <c r="J21" s="11"/>
      <c r="K21" s="25"/>
      <c r="L21" s="3"/>
    </row>
    <row r="22" spans="1:12" ht="15.4" x14ac:dyDescent="0.45">
      <c r="A22" s="3">
        <f t="shared" si="0"/>
        <v>1979</v>
      </c>
      <c r="B22" s="11">
        <v>524345</v>
      </c>
      <c r="C22" s="25">
        <f t="shared" si="3"/>
        <v>3485589</v>
      </c>
      <c r="D22" s="52">
        <v>3.8853212965060821E-2</v>
      </c>
      <c r="E22" s="11">
        <f t="shared" si="1"/>
        <v>135426.33172567337</v>
      </c>
      <c r="F22" s="11">
        <f t="shared" si="2"/>
        <v>3350162.6682743267</v>
      </c>
      <c r="G22" s="11"/>
      <c r="H22" s="25"/>
      <c r="I22" s="52"/>
      <c r="J22" s="11"/>
      <c r="K22" s="25"/>
      <c r="L22" s="3"/>
    </row>
    <row r="23" spans="1:12" ht="15.4" x14ac:dyDescent="0.45">
      <c r="A23" s="3">
        <f t="shared" si="0"/>
        <v>1980</v>
      </c>
      <c r="B23" s="11">
        <v>790439</v>
      </c>
      <c r="C23" s="25">
        <f t="shared" si="3"/>
        <v>4276028</v>
      </c>
      <c r="D23" s="52">
        <v>3.957686425718044E-2</v>
      </c>
      <c r="E23" s="11">
        <f t="shared" si="1"/>
        <v>169231.77971590275</v>
      </c>
      <c r="F23" s="11">
        <f t="shared" si="2"/>
        <v>4106796.2202840974</v>
      </c>
      <c r="G23" s="11"/>
      <c r="H23" s="25"/>
      <c r="I23" s="52"/>
      <c r="J23" s="11"/>
      <c r="K23" s="25"/>
      <c r="L23" s="3"/>
    </row>
    <row r="24" spans="1:12" ht="15.4" x14ac:dyDescent="0.45">
      <c r="A24" s="3">
        <f t="shared" si="0"/>
        <v>1981</v>
      </c>
      <c r="B24" s="11">
        <v>1204539</v>
      </c>
      <c r="C24" s="25">
        <f t="shared" si="3"/>
        <v>5480567</v>
      </c>
      <c r="D24" s="52">
        <v>3.98296089338546E-2</v>
      </c>
      <c r="E24" s="11">
        <f t="shared" si="1"/>
        <v>218288.84034578872</v>
      </c>
      <c r="F24" s="11">
        <f t="shared" si="2"/>
        <v>5262278.1596542113</v>
      </c>
      <c r="G24" s="11"/>
      <c r="H24" s="25"/>
      <c r="I24" s="52"/>
      <c r="J24" s="11"/>
      <c r="K24" s="25"/>
      <c r="L24" s="3"/>
    </row>
    <row r="25" spans="1:12" ht="15.4" x14ac:dyDescent="0.45">
      <c r="A25" s="3">
        <f t="shared" si="0"/>
        <v>1982</v>
      </c>
      <c r="B25" s="11">
        <v>1025260</v>
      </c>
      <c r="C25" s="25">
        <f t="shared" si="3"/>
        <v>6505827</v>
      </c>
      <c r="D25" s="52">
        <v>4.0082429165724187E-2</v>
      </c>
      <c r="E25" s="11">
        <f t="shared" si="1"/>
        <v>260769.34989195588</v>
      </c>
      <c r="F25" s="11">
        <f t="shared" si="2"/>
        <v>6245057.650108044</v>
      </c>
      <c r="G25" s="11"/>
      <c r="H25" s="25"/>
      <c r="I25" s="52"/>
      <c r="J25" s="11"/>
      <c r="K25" s="25"/>
      <c r="L25" s="3"/>
    </row>
    <row r="26" spans="1:12" ht="15.4" x14ac:dyDescent="0.45">
      <c r="A26" s="3">
        <f t="shared" si="0"/>
        <v>1983</v>
      </c>
      <c r="B26" s="11">
        <v>613083</v>
      </c>
      <c r="C26" s="25">
        <f t="shared" si="3"/>
        <v>7118910</v>
      </c>
      <c r="D26" s="52">
        <v>4.00820375040934E-2</v>
      </c>
      <c r="E26" s="11">
        <f t="shared" si="1"/>
        <v>285340.41760826553</v>
      </c>
      <c r="F26" s="11">
        <f t="shared" si="2"/>
        <v>6833569.5823917342</v>
      </c>
      <c r="G26" s="11"/>
      <c r="H26" s="25"/>
      <c r="I26" s="52"/>
      <c r="J26" s="11"/>
      <c r="K26" s="25"/>
      <c r="L26" s="3"/>
    </row>
    <row r="27" spans="1:12" ht="15.4" x14ac:dyDescent="0.45">
      <c r="A27" s="3">
        <f t="shared" si="0"/>
        <v>1984</v>
      </c>
      <c r="B27" s="11">
        <v>657163</v>
      </c>
      <c r="C27" s="25">
        <f t="shared" si="3"/>
        <v>7776073</v>
      </c>
      <c r="D27" s="52">
        <v>4.3318541462137206E-2</v>
      </c>
      <c r="E27" s="11">
        <f t="shared" si="1"/>
        <v>336848.14066310565</v>
      </c>
      <c r="F27" s="11">
        <f t="shared" si="2"/>
        <v>7439224.859336894</v>
      </c>
      <c r="G27" s="11"/>
      <c r="H27" s="25"/>
      <c r="I27" s="52"/>
      <c r="J27" s="11"/>
      <c r="K27" s="25"/>
      <c r="L27" s="3"/>
    </row>
    <row r="28" spans="1:12" ht="15.4" x14ac:dyDescent="0.45">
      <c r="A28" s="3">
        <f t="shared" si="0"/>
        <v>1985</v>
      </c>
      <c r="B28" s="11">
        <v>749701</v>
      </c>
      <c r="C28" s="25">
        <f t="shared" si="3"/>
        <v>8525774</v>
      </c>
      <c r="D28" s="52">
        <v>4.5357813288427112E-2</v>
      </c>
      <c r="E28" s="11">
        <f t="shared" si="1"/>
        <v>386710.46523132635</v>
      </c>
      <c r="F28" s="11">
        <f t="shared" si="2"/>
        <v>8139063.5347686736</v>
      </c>
      <c r="G28" s="11"/>
      <c r="H28" s="25"/>
      <c r="I28" s="52"/>
      <c r="J28" s="11"/>
      <c r="K28" s="25"/>
      <c r="L28" s="3"/>
    </row>
    <row r="29" spans="1:12" ht="15.4" x14ac:dyDescent="0.45">
      <c r="A29" s="3">
        <f t="shared" si="0"/>
        <v>1986</v>
      </c>
      <c r="B29" s="11">
        <v>870507</v>
      </c>
      <c r="C29" s="25">
        <f t="shared" si="3"/>
        <v>9396281</v>
      </c>
      <c r="D29" s="52">
        <v>4.5991765710808361E-2</v>
      </c>
      <c r="E29" s="11">
        <f t="shared" si="1"/>
        <v>432151.55430492008</v>
      </c>
      <c r="F29" s="11">
        <f t="shared" si="2"/>
        <v>8964129.4456950799</v>
      </c>
      <c r="G29" s="11"/>
      <c r="H29" s="25"/>
      <c r="I29" s="52"/>
      <c r="J29" s="11"/>
      <c r="K29" s="25"/>
      <c r="L29" s="3"/>
    </row>
    <row r="30" spans="1:12" ht="15.4" x14ac:dyDescent="0.45">
      <c r="A30" s="3">
        <f t="shared" si="0"/>
        <v>1987</v>
      </c>
      <c r="B30" s="11">
        <v>769426</v>
      </c>
      <c r="C30" s="25">
        <f t="shared" si="3"/>
        <v>10165707</v>
      </c>
      <c r="D30" s="52">
        <v>4.6301819020653653E-2</v>
      </c>
      <c r="E30" s="11">
        <f t="shared" si="1"/>
        <v>470690.72573099198</v>
      </c>
      <c r="F30" s="11">
        <f t="shared" si="2"/>
        <v>9695016.2742690071</v>
      </c>
      <c r="G30" s="11"/>
      <c r="H30" s="25"/>
      <c r="I30" s="52"/>
      <c r="J30" s="11"/>
      <c r="K30" s="25"/>
      <c r="L30" s="3"/>
    </row>
    <row r="31" spans="1:12" ht="15.4" x14ac:dyDescent="0.45">
      <c r="A31" s="3">
        <f t="shared" si="0"/>
        <v>1988</v>
      </c>
      <c r="B31" s="11">
        <v>700006</v>
      </c>
      <c r="C31" s="25">
        <f t="shared" si="3"/>
        <v>10865713</v>
      </c>
      <c r="D31" s="52">
        <v>4.6829373054021212E-2</v>
      </c>
      <c r="E31" s="11">
        <f t="shared" si="1"/>
        <v>508834.52757492795</v>
      </c>
      <c r="F31" s="11">
        <f t="shared" si="2"/>
        <v>10356878.472425072</v>
      </c>
      <c r="G31" s="11"/>
      <c r="H31" s="25"/>
      <c r="I31" s="52"/>
      <c r="J31" s="11"/>
      <c r="K31" s="25"/>
      <c r="L31" s="3"/>
    </row>
    <row r="32" spans="1:12" ht="15.4" x14ac:dyDescent="0.45">
      <c r="A32" s="3">
        <f t="shared" si="0"/>
        <v>1989</v>
      </c>
      <c r="B32" s="11">
        <v>587403</v>
      </c>
      <c r="C32" s="25">
        <f t="shared" si="3"/>
        <v>11453116</v>
      </c>
      <c r="D32" s="52">
        <v>4.6375937064796501E-2</v>
      </c>
      <c r="E32" s="11">
        <f t="shared" si="1"/>
        <v>531148.98681181378</v>
      </c>
      <c r="F32" s="11">
        <f t="shared" si="2"/>
        <v>10921967.013188187</v>
      </c>
      <c r="G32" s="11"/>
      <c r="H32" s="25"/>
      <c r="I32" s="52"/>
      <c r="J32" s="11"/>
      <c r="K32" s="25"/>
      <c r="L32" s="3"/>
    </row>
    <row r="33" spans="1:12" ht="15.4" x14ac:dyDescent="0.45">
      <c r="A33" s="3">
        <f t="shared" si="0"/>
        <v>1990</v>
      </c>
      <c r="B33" s="11">
        <v>559255</v>
      </c>
      <c r="C33" s="25">
        <f t="shared" si="3"/>
        <v>12012371</v>
      </c>
      <c r="D33" s="52">
        <v>4.5214464434063614E-2</v>
      </c>
      <c r="E33" s="11">
        <f t="shared" si="1"/>
        <v>543132.92134827713</v>
      </c>
      <c r="F33" s="11">
        <f t="shared" si="2"/>
        <v>11469238.078651723</v>
      </c>
      <c r="G33" s="11"/>
      <c r="H33" s="25"/>
      <c r="I33" s="52"/>
      <c r="J33" s="11"/>
      <c r="K33" s="25"/>
      <c r="L33" s="3"/>
    </row>
    <row r="34" spans="1:12" ht="15.4" x14ac:dyDescent="0.45">
      <c r="A34" s="3">
        <f t="shared" si="0"/>
        <v>1991</v>
      </c>
      <c r="B34" s="11">
        <v>543410</v>
      </c>
      <c r="C34" s="25">
        <f t="shared" si="3"/>
        <v>12555781</v>
      </c>
      <c r="D34" s="52">
        <v>4.4385851997521444E-2</v>
      </c>
      <c r="E34" s="11">
        <f t="shared" si="1"/>
        <v>557299.03717929183</v>
      </c>
      <c r="F34" s="11">
        <f t="shared" si="2"/>
        <v>11998481.962820709</v>
      </c>
      <c r="G34" s="11"/>
      <c r="H34" s="25"/>
      <c r="I34" s="52"/>
      <c r="J34" s="11"/>
      <c r="K34" s="25"/>
      <c r="L34" s="3"/>
    </row>
    <row r="35" spans="1:12" ht="15.4" x14ac:dyDescent="0.45">
      <c r="A35" s="3">
        <f t="shared" si="0"/>
        <v>1992</v>
      </c>
      <c r="B35" s="11">
        <v>603979</v>
      </c>
      <c r="C35" s="25">
        <f t="shared" si="3"/>
        <v>13159760</v>
      </c>
      <c r="D35" s="52">
        <v>4.2584232086482932E-2</v>
      </c>
      <c r="E35" s="11">
        <f t="shared" si="1"/>
        <v>560398.27404241462</v>
      </c>
      <c r="F35" s="11">
        <f t="shared" si="2"/>
        <v>12599361.725957585</v>
      </c>
      <c r="G35" s="11"/>
      <c r="H35" s="25"/>
      <c r="I35" s="52"/>
      <c r="J35" s="11"/>
      <c r="K35" s="25"/>
      <c r="L35" s="3"/>
    </row>
    <row r="36" spans="1:12" ht="15.4" x14ac:dyDescent="0.45">
      <c r="A36" s="3">
        <f t="shared" si="0"/>
        <v>1993</v>
      </c>
      <c r="B36" s="11">
        <v>664754</v>
      </c>
      <c r="C36" s="25">
        <f t="shared" si="3"/>
        <v>13824514</v>
      </c>
      <c r="D36" s="52">
        <v>4.1562606613134372E-2</v>
      </c>
      <c r="E36" s="11">
        <f t="shared" si="1"/>
        <v>574582.83699976874</v>
      </c>
      <c r="F36" s="11">
        <f t="shared" si="2"/>
        <v>13249931.163000232</v>
      </c>
      <c r="G36" s="11"/>
      <c r="H36" s="25"/>
      <c r="I36" s="52"/>
      <c r="J36" s="11"/>
      <c r="K36" s="25"/>
      <c r="L36" s="3"/>
    </row>
    <row r="37" spans="1:12" ht="15.4" x14ac:dyDescent="0.45">
      <c r="A37" s="3">
        <f t="shared" si="0"/>
        <v>1994</v>
      </c>
      <c r="B37" s="11">
        <v>757123</v>
      </c>
      <c r="C37" s="25">
        <f t="shared" si="3"/>
        <v>14581637</v>
      </c>
      <c r="D37" s="52">
        <v>4.0522077559321967E-2</v>
      </c>
      <c r="E37" s="11">
        <f t="shared" si="1"/>
        <v>590878.22545587888</v>
      </c>
      <c r="F37" s="11">
        <f t="shared" si="2"/>
        <v>13990758.774544122</v>
      </c>
      <c r="G37" s="11"/>
      <c r="H37" s="25"/>
      <c r="I37" s="52"/>
      <c r="J37" s="11"/>
      <c r="K37" s="25"/>
      <c r="L37" s="3"/>
    </row>
    <row r="38" spans="1:12" ht="15.4" x14ac:dyDescent="0.45">
      <c r="A38" s="3">
        <f t="shared" si="0"/>
        <v>1995</v>
      </c>
      <c r="B38" s="11">
        <v>667488</v>
      </c>
      <c r="C38" s="25">
        <f t="shared" si="3"/>
        <v>15249125</v>
      </c>
      <c r="D38" s="52">
        <v>4.0717762213984668E-2</v>
      </c>
      <c r="E38" s="11">
        <f t="shared" si="1"/>
        <v>620910.245721329</v>
      </c>
      <c r="F38" s="11">
        <f t="shared" si="2"/>
        <v>14628214.754278671</v>
      </c>
      <c r="G38" s="11"/>
      <c r="H38" s="25"/>
      <c r="I38" s="52"/>
      <c r="J38" s="11"/>
      <c r="K38" s="25"/>
      <c r="L38" s="3"/>
    </row>
    <row r="39" spans="1:12" ht="15.4" x14ac:dyDescent="0.45">
      <c r="A39" s="3">
        <f t="shared" si="0"/>
        <v>1996</v>
      </c>
      <c r="B39" s="11">
        <v>680165</v>
      </c>
      <c r="C39" s="25">
        <f t="shared" si="3"/>
        <v>15929290</v>
      </c>
      <c r="D39" s="52">
        <v>4.0089403810204462E-2</v>
      </c>
      <c r="E39" s="11">
        <f t="shared" si="1"/>
        <v>638595.73921985179</v>
      </c>
      <c r="F39" s="11">
        <f t="shared" si="2"/>
        <v>15290694.260780148</v>
      </c>
      <c r="G39" s="11"/>
      <c r="H39" s="25"/>
      <c r="I39" s="52"/>
      <c r="J39" s="11"/>
      <c r="K39" s="25"/>
      <c r="L39" s="3"/>
    </row>
    <row r="40" spans="1:12" ht="15.4" x14ac:dyDescent="0.45">
      <c r="A40" s="3">
        <f t="shared" si="0"/>
        <v>1997</v>
      </c>
      <c r="B40" s="11">
        <v>662086</v>
      </c>
      <c r="C40" s="25">
        <f t="shared" si="3"/>
        <v>16591376</v>
      </c>
      <c r="D40" s="52">
        <v>4.0270045999245475E-2</v>
      </c>
      <c r="E40" s="11">
        <f t="shared" si="1"/>
        <v>668135.4747107774</v>
      </c>
      <c r="F40" s="11">
        <f t="shared" si="2"/>
        <v>15923240.525289223</v>
      </c>
      <c r="G40" s="11"/>
      <c r="H40" s="25"/>
      <c r="I40" s="52"/>
      <c r="J40" s="11"/>
      <c r="K40" s="25"/>
      <c r="L40" s="3"/>
    </row>
    <row r="41" spans="1:12" ht="15.4" x14ac:dyDescent="0.45">
      <c r="A41" s="3">
        <f t="shared" si="0"/>
        <v>1998</v>
      </c>
      <c r="B41" s="11">
        <v>811008</v>
      </c>
      <c r="C41" s="25">
        <f t="shared" si="3"/>
        <v>17402384</v>
      </c>
      <c r="D41" s="52">
        <v>3.968483626841874E-2</v>
      </c>
      <c r="E41" s="11">
        <f t="shared" si="1"/>
        <v>690610.75972015003</v>
      </c>
      <c r="F41" s="11">
        <f t="shared" si="2"/>
        <v>16711773.24027985</v>
      </c>
      <c r="G41" s="11"/>
      <c r="H41" s="25"/>
      <c r="I41" s="52"/>
      <c r="J41" s="11"/>
      <c r="K41" s="25"/>
      <c r="L41" s="3"/>
    </row>
    <row r="42" spans="1:12" ht="15.4" x14ac:dyDescent="0.45">
      <c r="A42" s="3">
        <f t="shared" si="0"/>
        <v>1999</v>
      </c>
      <c r="B42" s="11">
        <v>507207</v>
      </c>
      <c r="C42" s="25">
        <f t="shared" si="3"/>
        <v>17909591</v>
      </c>
      <c r="D42" s="52">
        <v>3.9586306012845823E-2</v>
      </c>
      <c r="E42" s="11">
        <f t="shared" si="1"/>
        <v>708974.54989090946</v>
      </c>
      <c r="F42" s="11">
        <f t="shared" si="2"/>
        <v>17200616.450109091</v>
      </c>
      <c r="G42" s="11"/>
      <c r="H42" s="25"/>
      <c r="I42" s="52"/>
      <c r="J42" s="11"/>
      <c r="K42" s="25"/>
      <c r="L42" s="3"/>
    </row>
    <row r="43" spans="1:12" ht="15.4" x14ac:dyDescent="0.45">
      <c r="A43" s="3">
        <f t="shared" si="0"/>
        <v>2000</v>
      </c>
      <c r="B43" s="11">
        <v>325620</v>
      </c>
      <c r="C43" s="25">
        <f t="shared" si="3"/>
        <v>18235211</v>
      </c>
      <c r="D43" s="52">
        <v>4.1067365861573182E-2</v>
      </c>
      <c r="E43" s="11">
        <f t="shared" si="1"/>
        <v>748872.0816999838</v>
      </c>
      <c r="F43" s="11">
        <f t="shared" si="2"/>
        <v>17486338.918300018</v>
      </c>
      <c r="G43" s="11"/>
      <c r="H43" s="25"/>
      <c r="I43" s="52"/>
      <c r="J43" s="11"/>
      <c r="K43" s="25"/>
      <c r="L43" s="3"/>
    </row>
    <row r="44" spans="1:12" ht="15.4" x14ac:dyDescent="0.45">
      <c r="A44" s="3">
        <f t="shared" si="0"/>
        <v>2001</v>
      </c>
      <c r="B44" s="11">
        <v>477889</v>
      </c>
      <c r="C44" s="25">
        <f t="shared" si="3"/>
        <v>18713100</v>
      </c>
      <c r="D44" s="52">
        <v>4.1384485587347149E-2</v>
      </c>
      <c r="E44" s="11">
        <f t="shared" si="1"/>
        <v>774432.01724458591</v>
      </c>
      <c r="F44" s="11">
        <f t="shared" si="2"/>
        <v>17938667.982755415</v>
      </c>
      <c r="G44" s="11"/>
      <c r="H44" s="25"/>
      <c r="I44" s="52"/>
      <c r="J44" s="11"/>
      <c r="K44" s="25"/>
      <c r="L44" s="3"/>
    </row>
    <row r="45" spans="1:12" ht="15.4" x14ac:dyDescent="0.45">
      <c r="A45" s="3">
        <f t="shared" si="0"/>
        <v>2002</v>
      </c>
      <c r="B45" s="11">
        <v>669448</v>
      </c>
      <c r="C45" s="25">
        <f t="shared" si="3"/>
        <v>19382548</v>
      </c>
      <c r="D45" s="52">
        <v>3.9391914860610069E-2</v>
      </c>
      <c r="E45" s="11">
        <f t="shared" si="1"/>
        <v>763515.68059768796</v>
      </c>
      <c r="F45" s="11">
        <f t="shared" si="2"/>
        <v>18619032.319402311</v>
      </c>
      <c r="G45" s="11"/>
      <c r="H45" s="25"/>
      <c r="I45" s="52"/>
      <c r="J45" s="11"/>
      <c r="K45" s="25"/>
      <c r="L45" s="3"/>
    </row>
    <row r="46" spans="1:12" ht="15.4" x14ac:dyDescent="0.45">
      <c r="A46" s="3">
        <f t="shared" si="0"/>
        <v>2003</v>
      </c>
      <c r="B46" s="11">
        <v>712224</v>
      </c>
      <c r="C46" s="25">
        <f t="shared" si="3"/>
        <v>20094772</v>
      </c>
      <c r="D46" s="52">
        <v>4.0496767986623466E-2</v>
      </c>
      <c r="E46" s="11">
        <f t="shared" si="1"/>
        <v>813773.31942809757</v>
      </c>
      <c r="F46" s="11">
        <f t="shared" si="2"/>
        <v>19280998.680571903</v>
      </c>
      <c r="G46" s="11"/>
      <c r="H46" s="25"/>
      <c r="I46" s="52"/>
      <c r="J46" s="11"/>
      <c r="K46" s="25"/>
      <c r="L46" s="3"/>
    </row>
    <row r="47" spans="1:12" ht="15.4" x14ac:dyDescent="0.45">
      <c r="A47" s="3">
        <f t="shared" si="0"/>
        <v>2004</v>
      </c>
      <c r="B47" s="11">
        <v>711097</v>
      </c>
      <c r="C47" s="25">
        <f t="shared" si="3"/>
        <v>20805869</v>
      </c>
      <c r="D47" s="52">
        <v>4.0230993738077522E-2</v>
      </c>
      <c r="E47" s="11">
        <f t="shared" si="1"/>
        <v>837040.78545426123</v>
      </c>
      <c r="F47" s="11">
        <f t="shared" si="2"/>
        <v>19968828.214545738</v>
      </c>
      <c r="G47" s="11"/>
      <c r="H47" s="25"/>
      <c r="I47" s="52"/>
      <c r="J47" s="11"/>
      <c r="K47" s="25"/>
      <c r="L47" s="3"/>
    </row>
    <row r="48" spans="1:12" ht="15.4" x14ac:dyDescent="0.45">
      <c r="A48" s="3">
        <f t="shared" si="0"/>
        <v>2005</v>
      </c>
      <c r="B48" s="11">
        <v>610449</v>
      </c>
      <c r="C48" s="25">
        <f t="shared" si="3"/>
        <v>21416318</v>
      </c>
      <c r="D48" s="52">
        <v>3.9916095915232437E-2</v>
      </c>
      <c r="E48" s="11">
        <f t="shared" si="1"/>
        <v>854855.8034391189</v>
      </c>
      <c r="F48" s="11">
        <f t="shared" si="2"/>
        <v>20561462.196560882</v>
      </c>
      <c r="G48" s="11"/>
      <c r="H48" s="25"/>
      <c r="I48" s="52"/>
      <c r="J48" s="11"/>
      <c r="K48" s="25"/>
      <c r="L48" s="3"/>
    </row>
    <row r="49" spans="1:12" ht="15.4" x14ac:dyDescent="0.45">
      <c r="A49" s="3">
        <f t="shared" si="0"/>
        <v>2006</v>
      </c>
      <c r="B49" s="11">
        <v>581312</v>
      </c>
      <c r="C49" s="25">
        <f t="shared" si="3"/>
        <v>21997630</v>
      </c>
      <c r="D49" s="52">
        <v>4.0288466371307285E-2</v>
      </c>
      <c r="E49" s="11">
        <f t="shared" si="1"/>
        <v>886250.77650346025</v>
      </c>
      <c r="F49" s="11">
        <f t="shared" si="2"/>
        <v>21111379.223496541</v>
      </c>
      <c r="G49" s="11"/>
      <c r="H49" s="25"/>
      <c r="I49" s="52"/>
      <c r="J49" s="11"/>
      <c r="K49" s="25"/>
      <c r="L49" s="3"/>
    </row>
    <row r="50" spans="1:12" ht="15.4" x14ac:dyDescent="0.45">
      <c r="A50" s="3">
        <f t="shared" si="0"/>
        <v>2007</v>
      </c>
      <c r="B50" s="11">
        <v>2402058</v>
      </c>
      <c r="C50" s="25">
        <f t="shared" si="3"/>
        <v>24399688</v>
      </c>
      <c r="D50" s="52">
        <v>4.0288466371307285E-2</v>
      </c>
      <c r="E50" s="11">
        <f t="shared" si="1"/>
        <v>983026.00945838995</v>
      </c>
      <c r="F50" s="11">
        <f t="shared" si="2"/>
        <v>23416661.990541611</v>
      </c>
      <c r="G50" s="11"/>
      <c r="H50" s="25"/>
      <c r="I50" s="52"/>
      <c r="J50" s="11"/>
      <c r="K50" s="25"/>
      <c r="L50" s="3"/>
    </row>
    <row r="51" spans="1:12" ht="15.4" x14ac:dyDescent="0.45">
      <c r="A51" s="3">
        <f t="shared" si="0"/>
        <v>2008</v>
      </c>
      <c r="B51" s="11">
        <v>3376521</v>
      </c>
      <c r="C51" s="25">
        <f t="shared" si="3"/>
        <v>27776209</v>
      </c>
      <c r="D51" s="52">
        <v>4.0288466371307285E-2</v>
      </c>
      <c r="E51" s="11">
        <f t="shared" si="1"/>
        <v>1119060.8622189027</v>
      </c>
      <c r="F51" s="11">
        <f t="shared" si="2"/>
        <v>26657148.137781098</v>
      </c>
      <c r="G51" s="11"/>
      <c r="H51" s="25"/>
      <c r="I51" s="52"/>
      <c r="J51" s="11"/>
      <c r="K51" s="25"/>
      <c r="L51" s="3"/>
    </row>
    <row r="52" spans="1:12" ht="15.4" x14ac:dyDescent="0.45">
      <c r="A52" s="3">
        <f t="shared" si="0"/>
        <v>2009</v>
      </c>
      <c r="B52" s="11">
        <v>4847127</v>
      </c>
      <c r="C52" s="25">
        <f t="shared" si="3"/>
        <v>32623336</v>
      </c>
      <c r="D52" s="52">
        <v>4.0288466371307285E-2</v>
      </c>
      <c r="E52" s="11">
        <f t="shared" si="1"/>
        <v>1314344.1753558584</v>
      </c>
      <c r="F52" s="11">
        <f t="shared" si="2"/>
        <v>31308991.824644141</v>
      </c>
      <c r="G52" s="11"/>
      <c r="H52" s="25"/>
      <c r="I52" s="52"/>
      <c r="J52" s="11"/>
      <c r="K52" s="25"/>
      <c r="L52" s="3"/>
    </row>
    <row r="53" spans="1:12" ht="15.4" x14ac:dyDescent="0.45">
      <c r="A53" s="3">
        <f t="shared" si="0"/>
        <v>2010</v>
      </c>
      <c r="B53" s="11">
        <v>4776450</v>
      </c>
      <c r="C53" s="25">
        <f t="shared" si="3"/>
        <v>37399786</v>
      </c>
      <c r="D53" s="52">
        <v>4.0288466371307285E-2</v>
      </c>
      <c r="E53" s="11">
        <f t="shared" si="1"/>
        <v>1506780.020555089</v>
      </c>
      <c r="F53" s="11">
        <f t="shared" si="2"/>
        <v>35893005.979444914</v>
      </c>
      <c r="G53" s="11"/>
      <c r="H53" s="25"/>
      <c r="I53" s="52"/>
      <c r="J53" s="11"/>
      <c r="K53" s="25"/>
      <c r="L53" s="3"/>
    </row>
    <row r="54" spans="1:12" ht="15.4" x14ac:dyDescent="0.45">
      <c r="A54" s="3">
        <f t="shared" si="0"/>
        <v>2011</v>
      </c>
      <c r="B54" s="11">
        <v>6385830</v>
      </c>
      <c r="C54" s="25">
        <f t="shared" si="3"/>
        <v>43785616</v>
      </c>
      <c r="D54" s="52">
        <v>4.0288466371307285E-2</v>
      </c>
      <c r="E54" s="11">
        <f t="shared" si="1"/>
        <v>1764055.3177629742</v>
      </c>
      <c r="F54" s="11">
        <f t="shared" si="2"/>
        <v>42021560.682237029</v>
      </c>
      <c r="G54" s="11"/>
      <c r="H54" s="25"/>
      <c r="I54" s="52"/>
      <c r="J54" s="11"/>
      <c r="K54" s="25"/>
      <c r="L54" s="3"/>
    </row>
    <row r="55" spans="1:12" ht="15.4" x14ac:dyDescent="0.45">
      <c r="A55" s="3">
        <f t="shared" si="0"/>
        <v>2012</v>
      </c>
      <c r="B55" s="11">
        <v>7029706</v>
      </c>
      <c r="C55" s="25">
        <f t="shared" si="3"/>
        <v>50815322</v>
      </c>
      <c r="D55" s="52">
        <v>4.0288466371307285E-2</v>
      </c>
      <c r="E55" s="11">
        <f t="shared" si="1"/>
        <v>2047271.3915441514</v>
      </c>
      <c r="F55" s="11">
        <f t="shared" si="2"/>
        <v>48768050.608455852</v>
      </c>
      <c r="G55" s="11"/>
      <c r="H55" s="25"/>
      <c r="I55" s="52"/>
      <c r="J55" s="11"/>
      <c r="K55" s="25"/>
      <c r="L55" s="3"/>
    </row>
    <row r="56" spans="1:12" ht="15.4" x14ac:dyDescent="0.45">
      <c r="A56" s="3">
        <f t="shared" si="0"/>
        <v>2013</v>
      </c>
      <c r="B56" s="11">
        <v>8940138</v>
      </c>
      <c r="C56" s="25">
        <f t="shared" si="3"/>
        <v>59755460</v>
      </c>
      <c r="D56" s="52">
        <v>4.0288466371307285E-2</v>
      </c>
      <c r="E56" s="11">
        <f t="shared" si="1"/>
        <v>2407455.8407119978</v>
      </c>
      <c r="F56" s="11">
        <f t="shared" si="2"/>
        <v>57348004.159288004</v>
      </c>
      <c r="G56" s="11"/>
      <c r="H56" s="25"/>
      <c r="I56" s="52"/>
      <c r="J56" s="11"/>
      <c r="K56" s="25"/>
      <c r="L56" s="3"/>
    </row>
    <row r="57" spans="1:12" ht="15.4" x14ac:dyDescent="0.45">
      <c r="A57" s="3">
        <f t="shared" si="0"/>
        <v>2014</v>
      </c>
      <c r="B57" s="11">
        <v>8448990</v>
      </c>
      <c r="C57" s="25">
        <f t="shared" si="3"/>
        <v>68204450</v>
      </c>
      <c r="D57" s="52">
        <v>4.0288466371307285E-2</v>
      </c>
      <c r="E57" s="11">
        <f t="shared" si="1"/>
        <v>2747852.690198509</v>
      </c>
      <c r="F57" s="11">
        <f t="shared" si="2"/>
        <v>65456597.309801489</v>
      </c>
      <c r="G57" s="11"/>
      <c r="H57" s="25"/>
      <c r="I57" s="52"/>
      <c r="J57" s="11"/>
      <c r="K57" s="25"/>
      <c r="L57" s="3"/>
    </row>
    <row r="58" spans="1:12" ht="15.4" x14ac:dyDescent="0.45">
      <c r="A58" s="3">
        <f t="shared" si="0"/>
        <v>2015</v>
      </c>
      <c r="B58" s="11">
        <v>6357923</v>
      </c>
      <c r="C58" s="25">
        <f t="shared" si="3"/>
        <v>74562373</v>
      </c>
      <c r="D58" s="52">
        <v>4.0288466371307285E-2</v>
      </c>
      <c r="E58" s="11">
        <f t="shared" si="1"/>
        <v>3004003.6571753705</v>
      </c>
      <c r="F58" s="11">
        <f t="shared" si="2"/>
        <v>71558369.342824623</v>
      </c>
      <c r="G58" s="11"/>
      <c r="H58" s="25"/>
      <c r="I58" s="52"/>
      <c r="J58" s="11"/>
      <c r="K58" s="25"/>
      <c r="L58" s="3"/>
    </row>
    <row r="59" spans="1:12" ht="15.4" x14ac:dyDescent="0.45">
      <c r="A59" s="3"/>
      <c r="B59" s="11"/>
      <c r="C59" s="25"/>
      <c r="D59" s="52"/>
      <c r="E59" s="11"/>
      <c r="F59" s="11"/>
      <c r="G59" s="11"/>
      <c r="H59" s="25"/>
      <c r="I59" s="52"/>
      <c r="J59" s="11"/>
      <c r="K59" s="25"/>
      <c r="L59" s="3"/>
    </row>
    <row r="60" spans="1:12" ht="15.4" x14ac:dyDescent="0.45">
      <c r="A60" s="3" t="s">
        <v>27</v>
      </c>
      <c r="B60" s="11"/>
      <c r="C60" s="25"/>
      <c r="D60" s="52"/>
      <c r="E60" s="11"/>
      <c r="F60" s="11"/>
      <c r="G60" s="11"/>
      <c r="H60" s="25"/>
      <c r="I60" s="52"/>
      <c r="J60" s="11"/>
      <c r="K60" s="25"/>
      <c r="L60" s="3"/>
    </row>
    <row r="61" spans="1:12" ht="16.25" customHeight="1" x14ac:dyDescent="0.45">
      <c r="A61" s="3" t="s">
        <v>50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4" x14ac:dyDescent="0.45">
      <c r="A62" s="3"/>
      <c r="B62" s="3"/>
      <c r="C62" s="3"/>
      <c r="D62" s="3"/>
      <c r="E62" s="25"/>
      <c r="F62" s="3"/>
      <c r="G62" s="3"/>
      <c r="H62" s="3"/>
      <c r="I62" s="3"/>
      <c r="J62" s="25"/>
      <c r="K62" s="3"/>
      <c r="L62" s="3"/>
    </row>
    <row r="63" spans="1:12" ht="15.4" x14ac:dyDescent="0.45">
      <c r="A63" s="3"/>
      <c r="B63" s="46"/>
      <c r="C63" s="3"/>
      <c r="D63" s="3"/>
      <c r="E63" s="53"/>
      <c r="F63" s="3"/>
      <c r="G63" s="3"/>
      <c r="H63" s="3"/>
      <c r="I63" s="3"/>
      <c r="J63" s="3"/>
      <c r="K63" s="3"/>
      <c r="L63" s="3"/>
    </row>
    <row r="64" spans="1:12" ht="15.4" x14ac:dyDescent="0.45">
      <c r="A64" s="3" t="s">
        <v>46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4" x14ac:dyDescent="0.45">
      <c r="A65" s="33" t="s">
        <v>192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4" x14ac:dyDescent="0.45">
      <c r="A66" s="33" t="s">
        <v>193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4" x14ac:dyDescent="0.45">
      <c r="A67" s="3" t="s">
        <v>32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</sheetData>
  <mergeCells count="2">
    <mergeCell ref="B6:F6"/>
    <mergeCell ref="G6:K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"/>
  <sheetViews>
    <sheetView topLeftCell="A9" zoomScale="92" workbookViewId="0">
      <selection activeCell="B35" sqref="B35"/>
    </sheetView>
  </sheetViews>
  <sheetFormatPr defaultRowHeight="14.25" x14ac:dyDescent="0.45"/>
  <cols>
    <col min="1" max="1" width="73.1328125" customWidth="1"/>
    <col min="2" max="9" width="9.1328125" bestFit="1" customWidth="1"/>
    <col min="10" max="40" width="9.86328125" bestFit="1" customWidth="1"/>
    <col min="41" max="41" width="10.86328125" bestFit="1" customWidth="1"/>
    <col min="42" max="43" width="9.9296875" bestFit="1" customWidth="1"/>
    <col min="44" max="46" width="10.86328125" bestFit="1" customWidth="1"/>
    <col min="47" max="48" width="10.9296875" bestFit="1" customWidth="1"/>
  </cols>
  <sheetData>
    <row r="1" spans="1:60" ht="15.4" x14ac:dyDescent="0.45">
      <c r="A1" s="54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BA1" s="1" t="s">
        <v>173</v>
      </c>
    </row>
    <row r="2" spans="1:60" ht="15.4" x14ac:dyDescent="0.45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60" ht="15.4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60" ht="15.4" x14ac:dyDescent="0.45">
      <c r="A4" s="1"/>
      <c r="B4" s="4">
        <v>1969</v>
      </c>
      <c r="C4" s="4">
        <v>1970</v>
      </c>
      <c r="D4" s="4">
        <v>1971</v>
      </c>
      <c r="E4" s="4">
        <v>1972</v>
      </c>
      <c r="F4" s="4">
        <v>1973</v>
      </c>
      <c r="G4" s="4">
        <v>1974</v>
      </c>
      <c r="H4" s="4">
        <v>1975</v>
      </c>
      <c r="I4" s="4">
        <v>1976</v>
      </c>
      <c r="J4" s="4">
        <v>1977</v>
      </c>
      <c r="K4" s="4">
        <v>1978</v>
      </c>
      <c r="L4" s="4">
        <v>1979</v>
      </c>
      <c r="M4" s="4">
        <v>1980</v>
      </c>
      <c r="N4" s="4">
        <v>1981</v>
      </c>
      <c r="O4" s="4">
        <v>1982</v>
      </c>
      <c r="P4" s="4">
        <v>1983</v>
      </c>
      <c r="Q4" s="4">
        <v>1984</v>
      </c>
      <c r="R4" s="4">
        <v>1985</v>
      </c>
      <c r="S4" s="4">
        <v>1986</v>
      </c>
      <c r="T4" s="4">
        <v>1987</v>
      </c>
      <c r="U4" s="4">
        <v>1988</v>
      </c>
      <c r="V4" s="4">
        <v>1989</v>
      </c>
      <c r="W4" s="4">
        <v>1990</v>
      </c>
      <c r="X4" s="4">
        <v>1991</v>
      </c>
      <c r="Y4" s="4">
        <v>1992</v>
      </c>
      <c r="Z4" s="4">
        <v>1993</v>
      </c>
      <c r="AA4" s="4">
        <v>1994</v>
      </c>
      <c r="AB4" s="4">
        <v>1995</v>
      </c>
      <c r="AC4" s="4">
        <v>1996</v>
      </c>
      <c r="AD4" s="4">
        <v>1997</v>
      </c>
      <c r="AE4" s="4">
        <v>1998</v>
      </c>
      <c r="AF4" s="4">
        <v>1999</v>
      </c>
      <c r="AG4" s="4">
        <v>2000</v>
      </c>
      <c r="AH4" s="4">
        <v>2001</v>
      </c>
      <c r="AI4" s="4">
        <v>2002</v>
      </c>
      <c r="AJ4" s="4">
        <v>2003</v>
      </c>
      <c r="AK4" s="4">
        <v>2004</v>
      </c>
      <c r="AL4" s="4">
        <v>2005</v>
      </c>
      <c r="AM4" s="4">
        <v>2006</v>
      </c>
      <c r="AN4" s="4">
        <v>2007</v>
      </c>
      <c r="AO4" s="4">
        <v>2008</v>
      </c>
      <c r="AP4" s="4">
        <v>2009</v>
      </c>
      <c r="AQ4" s="4">
        <v>2010</v>
      </c>
      <c r="AR4" s="4">
        <v>2011</v>
      </c>
      <c r="AS4" s="4">
        <v>2012</v>
      </c>
      <c r="AT4" s="4">
        <v>2013</v>
      </c>
      <c r="AU4" s="4">
        <v>2014</v>
      </c>
      <c r="AV4" s="4">
        <v>2015</v>
      </c>
    </row>
    <row r="5" spans="1:60" ht="15.4" x14ac:dyDescent="0.45">
      <c r="A5" s="3" t="s">
        <v>60</v>
      </c>
      <c r="B5" s="25">
        <f t="shared" ref="B5:AN5" si="0">+B6+B9</f>
        <v>201</v>
      </c>
      <c r="C5" s="25">
        <f t="shared" si="0"/>
        <v>229.3</v>
      </c>
      <c r="D5" s="25">
        <f t="shared" si="0"/>
        <v>248</v>
      </c>
      <c r="E5" s="25">
        <f t="shared" si="0"/>
        <v>324.60000000000002</v>
      </c>
      <c r="F5" s="25">
        <f t="shared" si="0"/>
        <v>366.2</v>
      </c>
      <c r="G5" s="25">
        <f t="shared" si="0"/>
        <v>377.2</v>
      </c>
      <c r="H5" s="25">
        <f t="shared" si="0"/>
        <v>456.5</v>
      </c>
      <c r="I5" s="25">
        <f t="shared" si="0"/>
        <v>635.79999999999995</v>
      </c>
      <c r="J5" s="25">
        <f t="shared" si="0"/>
        <v>1173.8</v>
      </c>
      <c r="K5" s="25">
        <f t="shared" si="0"/>
        <v>1818</v>
      </c>
      <c r="L5" s="25">
        <f t="shared" si="0"/>
        <v>2847.8</v>
      </c>
      <c r="M5" s="25">
        <f t="shared" si="0"/>
        <v>3964.5928509999999</v>
      </c>
      <c r="N5" s="25">
        <f t="shared" si="0"/>
        <v>5032.3123430000005</v>
      </c>
      <c r="O5" s="25">
        <f t="shared" si="0"/>
        <v>5596.895829</v>
      </c>
      <c r="P5" s="25">
        <f t="shared" si="0"/>
        <v>6741.8433429999995</v>
      </c>
      <c r="Q5" s="25">
        <f t="shared" si="0"/>
        <v>8168.6344559999998</v>
      </c>
      <c r="R5" s="25">
        <f t="shared" si="0"/>
        <v>8736.1363099999999</v>
      </c>
      <c r="S5" s="25">
        <f t="shared" si="0"/>
        <v>9505.4607419999993</v>
      </c>
      <c r="T5" s="25">
        <f t="shared" si="0"/>
        <v>10675.859203999998</v>
      </c>
      <c r="U5" s="25">
        <f t="shared" si="0"/>
        <v>11017.977766</v>
      </c>
      <c r="V5" s="25">
        <f t="shared" si="0"/>
        <v>11704.580588999999</v>
      </c>
      <c r="W5" s="25">
        <f t="shared" si="0"/>
        <v>12324.8</v>
      </c>
      <c r="X5" s="25">
        <f t="shared" si="0"/>
        <v>12869.4</v>
      </c>
      <c r="Y5" s="25">
        <f t="shared" si="0"/>
        <v>13382.2</v>
      </c>
      <c r="Z5" s="25">
        <f t="shared" si="0"/>
        <v>14238.1</v>
      </c>
      <c r="AA5" s="25">
        <f t="shared" si="0"/>
        <v>14975.5</v>
      </c>
      <c r="AB5" s="25">
        <f t="shared" si="0"/>
        <v>13631.199999999999</v>
      </c>
      <c r="AC5" s="25">
        <f t="shared" si="0"/>
        <v>14098.7</v>
      </c>
      <c r="AD5" s="25">
        <f t="shared" si="0"/>
        <v>13900.813000000004</v>
      </c>
      <c r="AE5" s="25">
        <f t="shared" si="0"/>
        <v>15696.685000000003</v>
      </c>
      <c r="AF5" s="25">
        <f t="shared" si="0"/>
        <v>16395.93</v>
      </c>
      <c r="AG5" s="25">
        <f t="shared" si="0"/>
        <v>13811.063</v>
      </c>
      <c r="AH5" s="25">
        <f t="shared" si="0"/>
        <v>14139.153</v>
      </c>
      <c r="AI5" s="25">
        <f t="shared" si="0"/>
        <v>14108.258</v>
      </c>
      <c r="AJ5" s="25">
        <f t="shared" si="0"/>
        <v>14498.870999999999</v>
      </c>
      <c r="AK5" s="25">
        <f t="shared" si="0"/>
        <v>14547.938</v>
      </c>
      <c r="AL5" s="25">
        <f t="shared" si="0"/>
        <v>14536.734</v>
      </c>
      <c r="AM5" s="25">
        <f t="shared" si="0"/>
        <v>13492.889000000001</v>
      </c>
      <c r="AN5" s="25">
        <f t="shared" si="0"/>
        <v>13845.144</v>
      </c>
      <c r="AO5" s="25">
        <f t="shared" ref="AO5:AV5" si="1">+AO8+AO9</f>
        <v>13712.4038</v>
      </c>
      <c r="AP5" s="25">
        <f t="shared" si="1"/>
        <v>11094.8004</v>
      </c>
      <c r="AQ5" s="25">
        <f t="shared" si="1"/>
        <v>13707.302</v>
      </c>
      <c r="AR5" s="25">
        <f t="shared" si="1"/>
        <v>15367.4079</v>
      </c>
      <c r="AS5" s="25">
        <f t="shared" si="1"/>
        <v>19034.835999999999</v>
      </c>
      <c r="AT5" s="25">
        <f t="shared" si="1"/>
        <v>24522.1348</v>
      </c>
      <c r="AU5" s="25">
        <f t="shared" si="1"/>
        <v>31429.853799999997</v>
      </c>
      <c r="AV5" s="25">
        <f t="shared" si="1"/>
        <v>34132.565199999997</v>
      </c>
    </row>
    <row r="6" spans="1:60" s="45" customFormat="1" ht="15.4" x14ac:dyDescent="0.45">
      <c r="A6" s="55" t="s">
        <v>58</v>
      </c>
      <c r="B6" s="11">
        <v>201</v>
      </c>
      <c r="C6" s="11">
        <v>229.3</v>
      </c>
      <c r="D6" s="11">
        <v>248</v>
      </c>
      <c r="E6" s="11">
        <v>324.60000000000002</v>
      </c>
      <c r="F6" s="11">
        <v>366.2</v>
      </c>
      <c r="G6" s="11">
        <v>377.2</v>
      </c>
      <c r="H6" s="11">
        <v>456.5</v>
      </c>
      <c r="I6" s="11">
        <v>635.79999999999995</v>
      </c>
      <c r="J6" s="11">
        <v>1173.8</v>
      </c>
      <c r="K6" s="11">
        <v>1818</v>
      </c>
      <c r="L6" s="11">
        <v>2847.8</v>
      </c>
      <c r="M6" s="11">
        <v>3530.2</v>
      </c>
      <c r="N6" s="11">
        <v>4415.8</v>
      </c>
      <c r="O6" s="11">
        <v>5004.3</v>
      </c>
      <c r="P6" s="11">
        <v>6242.4</v>
      </c>
      <c r="Q6" s="11">
        <v>7368.8</v>
      </c>
      <c r="R6" s="11">
        <v>7955.4</v>
      </c>
      <c r="S6" s="11">
        <v>8977.5</v>
      </c>
      <c r="T6" s="11">
        <v>10233.299999999999</v>
      </c>
      <c r="U6" s="11">
        <v>10535.5</v>
      </c>
      <c r="V6" s="11">
        <v>11365.9</v>
      </c>
      <c r="W6" s="11">
        <v>12052</v>
      </c>
      <c r="X6" s="11">
        <v>12629.5</v>
      </c>
      <c r="Y6" s="11">
        <v>12537</v>
      </c>
      <c r="Z6" s="11">
        <v>13025</v>
      </c>
      <c r="AA6" s="11">
        <v>13757.8</v>
      </c>
      <c r="AB6" s="11">
        <v>12378.9</v>
      </c>
      <c r="AC6" s="11">
        <v>12628</v>
      </c>
      <c r="AD6" s="11">
        <v>12579.113000000003</v>
      </c>
      <c r="AE6" s="11">
        <v>13240.785000000003</v>
      </c>
      <c r="AF6" s="11">
        <v>13372.43</v>
      </c>
      <c r="AG6" s="11">
        <v>10987.163</v>
      </c>
      <c r="AH6" s="11">
        <v>11337.753000000001</v>
      </c>
      <c r="AI6" s="11">
        <v>11336.858</v>
      </c>
      <c r="AJ6" s="11">
        <v>11482.671</v>
      </c>
      <c r="AK6" s="11">
        <v>11058.938</v>
      </c>
      <c r="AL6" s="11">
        <v>10850.534</v>
      </c>
      <c r="AM6" s="11">
        <v>10215.289000000001</v>
      </c>
      <c r="AN6" s="11">
        <v>10605.244000000001</v>
      </c>
      <c r="AO6" s="11">
        <v>10028.457</v>
      </c>
      <c r="AP6" s="11">
        <v>7364.2489999999998</v>
      </c>
      <c r="AQ6" s="11">
        <v>8621.8680000000004</v>
      </c>
      <c r="AR6" s="11">
        <v>9973.1679999999997</v>
      </c>
      <c r="AS6" s="11">
        <v>10767.790999999999</v>
      </c>
      <c r="AT6" s="11">
        <v>12802.393</v>
      </c>
      <c r="AU6" s="11">
        <v>17455.388999999999</v>
      </c>
      <c r="AV6" s="11">
        <v>20084.149000000001</v>
      </c>
    </row>
    <row r="7" spans="1:60" ht="15.4" x14ac:dyDescent="0.45">
      <c r="A7" s="56" t="s">
        <v>56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1">
        <v>11726.805</v>
      </c>
      <c r="AD7" s="11">
        <v>11697.759</v>
      </c>
      <c r="AE7" s="11">
        <v>11949.143</v>
      </c>
      <c r="AF7" s="11">
        <v>12321.028</v>
      </c>
      <c r="AG7" s="11">
        <v>9977.4599999999991</v>
      </c>
      <c r="AH7" s="11">
        <v>10540.16</v>
      </c>
      <c r="AI7" s="11">
        <v>10743.796</v>
      </c>
      <c r="AJ7" s="11">
        <v>11083.796</v>
      </c>
      <c r="AK7" s="11">
        <v>10785.445</v>
      </c>
      <c r="AL7" s="11">
        <v>10675.261</v>
      </c>
      <c r="AM7" s="11">
        <v>10078.785</v>
      </c>
      <c r="AN7" s="11">
        <v>10495.5</v>
      </c>
      <c r="AO7" s="11">
        <v>9932.1319999999996</v>
      </c>
      <c r="AP7" s="11">
        <v>7328.5519999999997</v>
      </c>
      <c r="AQ7" s="11">
        <v>8457.6689999999999</v>
      </c>
      <c r="AR7" s="11">
        <v>9874.7080000000005</v>
      </c>
      <c r="AS7" s="11">
        <v>10639.866999999998</v>
      </c>
      <c r="AT7" s="11">
        <v>12749.885</v>
      </c>
      <c r="AU7" s="11">
        <v>17421.79</v>
      </c>
      <c r="AV7" s="11">
        <v>20060.812000000002</v>
      </c>
    </row>
    <row r="8" spans="1:60" ht="15.4" x14ac:dyDescent="0.45">
      <c r="A8" s="56" t="s">
        <v>57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1">
        <v>10067.3038</v>
      </c>
      <c r="AP8" s="11">
        <v>8252.6003999999994</v>
      </c>
      <c r="AQ8" s="11">
        <v>9042.2019999999993</v>
      </c>
      <c r="AR8" s="11">
        <v>10860.9079</v>
      </c>
      <c r="AS8" s="11">
        <v>11254.335999999999</v>
      </c>
      <c r="AT8" s="11">
        <v>14595.534799999999</v>
      </c>
      <c r="AU8" s="11">
        <v>18871.553799999998</v>
      </c>
      <c r="AV8" s="11">
        <v>21586.565200000001</v>
      </c>
    </row>
    <row r="9" spans="1:60" ht="15.4" x14ac:dyDescent="0.45">
      <c r="A9" s="57" t="s">
        <v>59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1">
        <v>434.39285099999995</v>
      </c>
      <c r="N9" s="11">
        <v>616.51234299999999</v>
      </c>
      <c r="O9" s="11">
        <v>592.59582899999998</v>
      </c>
      <c r="P9" s="11">
        <v>499.44334300000003</v>
      </c>
      <c r="Q9" s="11">
        <v>799.83445600000005</v>
      </c>
      <c r="R9" s="11">
        <v>780.73631</v>
      </c>
      <c r="S9" s="11">
        <v>527.96074199999998</v>
      </c>
      <c r="T9" s="11">
        <v>442.55920400000002</v>
      </c>
      <c r="U9" s="11">
        <v>482.47776599999997</v>
      </c>
      <c r="V9" s="11">
        <v>338.680589</v>
      </c>
      <c r="W9" s="11">
        <v>272.8</v>
      </c>
      <c r="X9" s="11">
        <v>239.9</v>
      </c>
      <c r="Y9" s="11">
        <v>845.2</v>
      </c>
      <c r="Z9" s="11">
        <v>1213.0999999999999</v>
      </c>
      <c r="AA9" s="11">
        <v>1217.7</v>
      </c>
      <c r="AB9" s="11">
        <v>1252.3</v>
      </c>
      <c r="AC9" s="11">
        <v>1470.7</v>
      </c>
      <c r="AD9" s="11">
        <v>1321.7</v>
      </c>
      <c r="AE9" s="11">
        <v>2455.9</v>
      </c>
      <c r="AF9" s="11">
        <v>3023.5</v>
      </c>
      <c r="AG9" s="11">
        <v>2823.9</v>
      </c>
      <c r="AH9" s="11">
        <v>2801.4</v>
      </c>
      <c r="AI9" s="11">
        <v>2771.4</v>
      </c>
      <c r="AJ9" s="11">
        <v>3016.2</v>
      </c>
      <c r="AK9" s="11">
        <v>3489</v>
      </c>
      <c r="AL9" s="11">
        <v>3686.2</v>
      </c>
      <c r="AM9" s="11">
        <v>3277.6</v>
      </c>
      <c r="AN9" s="11">
        <v>3239.9</v>
      </c>
      <c r="AO9" s="11">
        <v>3645.1</v>
      </c>
      <c r="AP9" s="11">
        <v>2842.2</v>
      </c>
      <c r="AQ9" s="11">
        <v>4665.1000000000004</v>
      </c>
      <c r="AR9" s="11">
        <v>4506.5</v>
      </c>
      <c r="AS9" s="11">
        <v>7780.5</v>
      </c>
      <c r="AT9" s="11">
        <v>9926.6</v>
      </c>
      <c r="AU9" s="11">
        <v>12558.3</v>
      </c>
      <c r="AV9" s="11">
        <v>12546</v>
      </c>
    </row>
    <row r="10" spans="1:60" ht="15.4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60" ht="15.4" x14ac:dyDescent="0.45">
      <c r="A11" s="1" t="s">
        <v>61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60" ht="15.4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60" ht="15.4" x14ac:dyDescent="0.45">
      <c r="A13" s="3" t="s">
        <v>122</v>
      </c>
      <c r="B13" s="58">
        <f>+B16+B17</f>
        <v>6.4616200663843051</v>
      </c>
      <c r="C13" s="58">
        <f t="shared" ref="C13:AV13" si="2">+C16+C17</f>
        <v>8.0143104197918866</v>
      </c>
      <c r="D13" s="58">
        <f t="shared" si="2"/>
        <v>9.0086817537869148</v>
      </c>
      <c r="E13" s="58">
        <f t="shared" si="2"/>
        <v>10.193250975047576</v>
      </c>
      <c r="F13" s="58">
        <f t="shared" si="2"/>
        <v>9.4141479579114069</v>
      </c>
      <c r="G13" s="58">
        <f t="shared" si="2"/>
        <v>5.7185341147248314</v>
      </c>
      <c r="H13" s="58">
        <f t="shared" si="2"/>
        <v>5.90711326427079</v>
      </c>
      <c r="I13" s="58">
        <f t="shared" si="2"/>
        <v>6.9963728461504422</v>
      </c>
      <c r="J13" s="58">
        <f t="shared" si="2"/>
        <v>10.650517223341744</v>
      </c>
      <c r="K13" s="58">
        <f t="shared" si="2"/>
        <v>15.255790004470166</v>
      </c>
      <c r="L13" s="58">
        <f t="shared" si="2"/>
        <v>20.09969953497124</v>
      </c>
      <c r="M13" s="58">
        <f t="shared" si="2"/>
        <v>22.182093072192977</v>
      </c>
      <c r="N13" s="58">
        <f t="shared" si="2"/>
        <v>23.083671201586473</v>
      </c>
      <c r="O13" s="58">
        <f t="shared" si="2"/>
        <v>28.096443472236867</v>
      </c>
      <c r="P13" s="58">
        <f t="shared" si="2"/>
        <v>39.324199176622429</v>
      </c>
      <c r="Q13" s="58">
        <f t="shared" si="2"/>
        <v>48.32251124085505</v>
      </c>
      <c r="R13" s="58">
        <f t="shared" si="2"/>
        <v>50.966691138386523</v>
      </c>
      <c r="S13" s="58">
        <f t="shared" si="2"/>
        <v>62.099582401367549</v>
      </c>
      <c r="T13" s="58">
        <f t="shared" si="2"/>
        <v>76.591240259974583</v>
      </c>
      <c r="U13" s="58">
        <f t="shared" si="2"/>
        <v>84.45723024491727</v>
      </c>
      <c r="V13" s="58">
        <f t="shared" si="2"/>
        <v>84.301622560081</v>
      </c>
      <c r="W13" s="58">
        <f t="shared" si="2"/>
        <v>80.914008973098888</v>
      </c>
      <c r="X13" s="58">
        <f t="shared" si="2"/>
        <v>75.791336428457384</v>
      </c>
      <c r="Y13" s="58">
        <f t="shared" si="2"/>
        <v>73.995347906472205</v>
      </c>
      <c r="Z13" s="58">
        <f t="shared" si="2"/>
        <v>75.21746241583395</v>
      </c>
      <c r="AA13" s="58">
        <f t="shared" si="2"/>
        <v>65.97915815519886</v>
      </c>
      <c r="AB13" s="58">
        <f t="shared" si="2"/>
        <v>55.818292931217108</v>
      </c>
      <c r="AC13" s="58">
        <f t="shared" si="2"/>
        <v>55.916645580313627</v>
      </c>
      <c r="AD13" s="58">
        <f t="shared" si="2"/>
        <v>49.384776281573686</v>
      </c>
      <c r="AE13" s="58">
        <f t="shared" si="2"/>
        <v>56.123919323813539</v>
      </c>
      <c r="AF13" s="58">
        <f t="shared" si="2"/>
        <v>83.501676814129539</v>
      </c>
      <c r="AG13" s="58">
        <f t="shared" si="2"/>
        <v>75.39365588016247</v>
      </c>
      <c r="AH13" s="58">
        <f t="shared" si="2"/>
        <v>57.785539377359889</v>
      </c>
      <c r="AI13" s="58">
        <f t="shared" si="2"/>
        <v>49.417791095257634</v>
      </c>
      <c r="AJ13" s="58">
        <f t="shared" si="2"/>
        <v>44.704265655527493</v>
      </c>
      <c r="AK13" s="58">
        <f t="shared" si="2"/>
        <v>39.757522895722062</v>
      </c>
      <c r="AL13" s="58">
        <f t="shared" si="2"/>
        <v>35.022295591222559</v>
      </c>
      <c r="AM13" s="58">
        <f t="shared" si="2"/>
        <v>28.829700258390428</v>
      </c>
      <c r="AN13" s="58">
        <f t="shared" si="2"/>
        <v>27.143202104259515</v>
      </c>
      <c r="AO13" s="58">
        <f t="shared" si="2"/>
        <v>22.201779117746511</v>
      </c>
      <c r="AP13" s="58">
        <f t="shared" si="2"/>
        <v>17.746091047226308</v>
      </c>
      <c r="AQ13" s="58">
        <f t="shared" si="2"/>
        <v>19.707037129140588</v>
      </c>
      <c r="AR13" s="58">
        <f t="shared" si="2"/>
        <v>19.384528970593415</v>
      </c>
      <c r="AS13" s="58">
        <f t="shared" si="2"/>
        <v>21.649058538193842</v>
      </c>
      <c r="AT13" s="58">
        <f t="shared" si="2"/>
        <v>25.873734716226664</v>
      </c>
      <c r="AU13" s="58">
        <f t="shared" si="2"/>
        <v>31.144146123820978</v>
      </c>
      <c r="AV13" s="58">
        <f t="shared" si="2"/>
        <v>33.837579334634455</v>
      </c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</row>
    <row r="14" spans="1:60" ht="15.4" x14ac:dyDescent="0.45">
      <c r="A14" s="55" t="s">
        <v>58</v>
      </c>
      <c r="B14" s="58">
        <f>+B6/B27*100</f>
        <v>6.4616200663843051</v>
      </c>
      <c r="C14" s="58">
        <f t="shared" ref="C14:AV14" si="3">+C6/C27*100</f>
        <v>8.0143104197918866</v>
      </c>
      <c r="D14" s="58">
        <f t="shared" si="3"/>
        <v>9.0086817537869148</v>
      </c>
      <c r="E14" s="58">
        <f t="shared" si="3"/>
        <v>10.193250975047576</v>
      </c>
      <c r="F14" s="58">
        <f t="shared" si="3"/>
        <v>9.4141479579114069</v>
      </c>
      <c r="G14" s="58">
        <f t="shared" si="3"/>
        <v>5.7185341147248314</v>
      </c>
      <c r="H14" s="58">
        <f t="shared" si="3"/>
        <v>5.90711326427079</v>
      </c>
      <c r="I14" s="58">
        <f t="shared" si="3"/>
        <v>6.9963728461504422</v>
      </c>
      <c r="J14" s="58">
        <f t="shared" si="3"/>
        <v>10.650517223341744</v>
      </c>
      <c r="K14" s="58">
        <f t="shared" si="3"/>
        <v>15.255790004470166</v>
      </c>
      <c r="L14" s="58">
        <f t="shared" si="3"/>
        <v>20.09969953497124</v>
      </c>
      <c r="M14" s="58">
        <f t="shared" si="3"/>
        <v>19.751643587740418</v>
      </c>
      <c r="N14" s="58">
        <f t="shared" si="3"/>
        <v>20.255673405041176</v>
      </c>
      <c r="O14" s="58">
        <f t="shared" si="3"/>
        <v>25.121609614313041</v>
      </c>
      <c r="P14" s="58">
        <f t="shared" si="3"/>
        <v>36.411018241031215</v>
      </c>
      <c r="Q14" s="58">
        <f t="shared" si="3"/>
        <v>43.590997093775776</v>
      </c>
      <c r="R14" s="58">
        <f t="shared" si="3"/>
        <v>46.41186907972137</v>
      </c>
      <c r="S14" s="58">
        <f t="shared" si="3"/>
        <v>58.650392247159644</v>
      </c>
      <c r="T14" s="58">
        <f t="shared" si="3"/>
        <v>73.41621165804932</v>
      </c>
      <c r="U14" s="58">
        <f t="shared" si="3"/>
        <v>80.758844149343503</v>
      </c>
      <c r="V14" s="58">
        <f t="shared" si="3"/>
        <v>81.862293532850714</v>
      </c>
      <c r="W14" s="58">
        <f t="shared" si="3"/>
        <v>79.123039411900223</v>
      </c>
      <c r="X14" s="58">
        <f t="shared" si="3"/>
        <v>74.378501206210274</v>
      </c>
      <c r="Y14" s="58">
        <f t="shared" si="3"/>
        <v>69.321910949129588</v>
      </c>
      <c r="Z14" s="58">
        <f t="shared" si="3"/>
        <v>68.808861292323925</v>
      </c>
      <c r="AA14" s="58">
        <f t="shared" si="3"/>
        <v>60.614207343166825</v>
      </c>
      <c r="AB14" s="58">
        <f t="shared" si="3"/>
        <v>50.690259578484905</v>
      </c>
      <c r="AC14" s="58">
        <f t="shared" si="3"/>
        <v>50.083724058828153</v>
      </c>
      <c r="AD14" s="58">
        <f t="shared" si="3"/>
        <v>44.689233739467987</v>
      </c>
      <c r="AE14" s="58">
        <f t="shared" si="3"/>
        <v>47.342782831149407</v>
      </c>
      <c r="AF14" s="58">
        <f t="shared" si="3"/>
        <v>68.103506667787087</v>
      </c>
      <c r="AG14" s="58">
        <f t="shared" si="3"/>
        <v>59.97817737282449</v>
      </c>
      <c r="AH14" s="58">
        <f t="shared" si="3"/>
        <v>46.336451160283801</v>
      </c>
      <c r="AI14" s="58">
        <f t="shared" si="3"/>
        <v>39.710251990047269</v>
      </c>
      <c r="AJ14" s="58">
        <f t="shared" si="3"/>
        <v>35.40443768477018</v>
      </c>
      <c r="AK14" s="58">
        <f t="shared" si="3"/>
        <v>30.222563550749992</v>
      </c>
      <c r="AL14" s="58">
        <f t="shared" si="3"/>
        <v>26.141402124480678</v>
      </c>
      <c r="AM14" s="58">
        <f t="shared" si="3"/>
        <v>21.826587317425712</v>
      </c>
      <c r="AN14" s="58">
        <f t="shared" si="3"/>
        <v>20.791425589866424</v>
      </c>
      <c r="AO14" s="58">
        <f t="shared" si="3"/>
        <v>16.237093835131873</v>
      </c>
      <c r="AP14" s="58">
        <f t="shared" si="3"/>
        <v>11.779088269893101</v>
      </c>
      <c r="AQ14" s="58">
        <f t="shared" si="3"/>
        <v>12.395690472023531</v>
      </c>
      <c r="AR14" s="58">
        <f t="shared" si="3"/>
        <v>12.580206452683223</v>
      </c>
      <c r="AS14" s="58">
        <f t="shared" si="3"/>
        <v>12.246627062404782</v>
      </c>
      <c r="AT14" s="58">
        <f t="shared" si="3"/>
        <v>13.50802949728819</v>
      </c>
      <c r="AU14" s="58">
        <f t="shared" si="3"/>
        <v>17.296713790763395</v>
      </c>
      <c r="AV14" s="58">
        <f t="shared" si="3"/>
        <v>19.910574583949504</v>
      </c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</row>
    <row r="15" spans="1:60" ht="15.4" x14ac:dyDescent="0.45">
      <c r="A15" s="56" t="s">
        <v>56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>
        <f>+AC7/AC27*100</f>
        <v>46.50950789607905</v>
      </c>
      <c r="AD15" s="58">
        <f t="shared" ref="AD15:AV15" si="4">+AD7/AD27*100</f>
        <v>41.558088092456536</v>
      </c>
      <c r="AE15" s="58">
        <f t="shared" si="4"/>
        <v>42.724482126048336</v>
      </c>
      <c r="AF15" s="58">
        <f t="shared" si="4"/>
        <v>62.748895492591203</v>
      </c>
      <c r="AG15" s="58">
        <f t="shared" si="4"/>
        <v>54.466277200971845</v>
      </c>
      <c r="AH15" s="58">
        <f t="shared" si="4"/>
        <v>43.076755073212205</v>
      </c>
      <c r="AI15" s="58">
        <f t="shared" si="4"/>
        <v>37.632900270045006</v>
      </c>
      <c r="AJ15" s="58">
        <f t="shared" si="4"/>
        <v>34.174589239098204</v>
      </c>
      <c r="AK15" s="58">
        <f t="shared" si="4"/>
        <v>29.4751446237983</v>
      </c>
      <c r="AL15" s="58">
        <f t="shared" si="4"/>
        <v>25.71912963774739</v>
      </c>
      <c r="AM15" s="58">
        <f t="shared" si="4"/>
        <v>21.534924842171421</v>
      </c>
      <c r="AN15" s="58">
        <f t="shared" si="4"/>
        <v>20.57627408463615</v>
      </c>
      <c r="AO15" s="58">
        <f t="shared" si="4"/>
        <v>16.081133844111413</v>
      </c>
      <c r="AP15" s="58">
        <f t="shared" si="4"/>
        <v>11.721991054145729</v>
      </c>
      <c r="AQ15" s="58">
        <f t="shared" si="4"/>
        <v>12.159620982231321</v>
      </c>
      <c r="AR15" s="58">
        <f t="shared" si="4"/>
        <v>12.456008491981953</v>
      </c>
      <c r="AS15" s="58">
        <f t="shared" si="4"/>
        <v>12.101134127007812</v>
      </c>
      <c r="AT15" s="58">
        <f t="shared" si="4"/>
        <v>13.452627385132782</v>
      </c>
      <c r="AU15" s="58">
        <f t="shared" si="4"/>
        <v>17.263420216689749</v>
      </c>
      <c r="AV15" s="58">
        <f t="shared" si="4"/>
        <v>19.887439270670079</v>
      </c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</row>
    <row r="16" spans="1:60" ht="15.4" x14ac:dyDescent="0.45">
      <c r="A16" s="56" t="s">
        <v>62</v>
      </c>
      <c r="B16" s="58">
        <f>+B14</f>
        <v>6.4616200663843051</v>
      </c>
      <c r="C16" s="58">
        <f t="shared" ref="C16:AN16" si="5">+C14</f>
        <v>8.0143104197918866</v>
      </c>
      <c r="D16" s="58">
        <f t="shared" si="5"/>
        <v>9.0086817537869148</v>
      </c>
      <c r="E16" s="58">
        <f t="shared" si="5"/>
        <v>10.193250975047576</v>
      </c>
      <c r="F16" s="58">
        <f t="shared" si="5"/>
        <v>9.4141479579114069</v>
      </c>
      <c r="G16" s="58">
        <f t="shared" si="5"/>
        <v>5.7185341147248314</v>
      </c>
      <c r="H16" s="58">
        <f t="shared" si="5"/>
        <v>5.90711326427079</v>
      </c>
      <c r="I16" s="58">
        <f t="shared" si="5"/>
        <v>6.9963728461504422</v>
      </c>
      <c r="J16" s="58">
        <f t="shared" si="5"/>
        <v>10.650517223341744</v>
      </c>
      <c r="K16" s="58">
        <f t="shared" si="5"/>
        <v>15.255790004470166</v>
      </c>
      <c r="L16" s="58">
        <f t="shared" si="5"/>
        <v>20.09969953497124</v>
      </c>
      <c r="M16" s="58">
        <f t="shared" si="5"/>
        <v>19.751643587740418</v>
      </c>
      <c r="N16" s="58">
        <f t="shared" si="5"/>
        <v>20.255673405041176</v>
      </c>
      <c r="O16" s="58">
        <f t="shared" si="5"/>
        <v>25.121609614313041</v>
      </c>
      <c r="P16" s="58">
        <f t="shared" si="5"/>
        <v>36.411018241031215</v>
      </c>
      <c r="Q16" s="58">
        <f t="shared" si="5"/>
        <v>43.590997093775776</v>
      </c>
      <c r="R16" s="58">
        <f t="shared" si="5"/>
        <v>46.41186907972137</v>
      </c>
      <c r="S16" s="58">
        <f t="shared" si="5"/>
        <v>58.650392247159644</v>
      </c>
      <c r="T16" s="58">
        <f t="shared" si="5"/>
        <v>73.41621165804932</v>
      </c>
      <c r="U16" s="58">
        <f t="shared" si="5"/>
        <v>80.758844149343503</v>
      </c>
      <c r="V16" s="58">
        <f t="shared" si="5"/>
        <v>81.862293532850714</v>
      </c>
      <c r="W16" s="58">
        <f t="shared" si="5"/>
        <v>79.123039411900223</v>
      </c>
      <c r="X16" s="58">
        <f t="shared" si="5"/>
        <v>74.378501206210274</v>
      </c>
      <c r="Y16" s="58">
        <f t="shared" si="5"/>
        <v>69.321910949129588</v>
      </c>
      <c r="Z16" s="58">
        <f t="shared" si="5"/>
        <v>68.808861292323925</v>
      </c>
      <c r="AA16" s="58">
        <f t="shared" si="5"/>
        <v>60.614207343166825</v>
      </c>
      <c r="AB16" s="58">
        <f t="shared" si="5"/>
        <v>50.690259578484905</v>
      </c>
      <c r="AC16" s="58">
        <f t="shared" si="5"/>
        <v>50.083724058828153</v>
      </c>
      <c r="AD16" s="58">
        <f t="shared" si="5"/>
        <v>44.689233739467987</v>
      </c>
      <c r="AE16" s="58">
        <f t="shared" si="5"/>
        <v>47.342782831149407</v>
      </c>
      <c r="AF16" s="58">
        <f t="shared" si="5"/>
        <v>68.103506667787087</v>
      </c>
      <c r="AG16" s="58">
        <f t="shared" si="5"/>
        <v>59.97817737282449</v>
      </c>
      <c r="AH16" s="58">
        <f t="shared" si="5"/>
        <v>46.336451160283801</v>
      </c>
      <c r="AI16" s="58">
        <f t="shared" si="5"/>
        <v>39.710251990047269</v>
      </c>
      <c r="AJ16" s="58">
        <f t="shared" si="5"/>
        <v>35.40443768477018</v>
      </c>
      <c r="AK16" s="58">
        <f t="shared" si="5"/>
        <v>30.222563550749992</v>
      </c>
      <c r="AL16" s="58">
        <f t="shared" si="5"/>
        <v>26.141402124480678</v>
      </c>
      <c r="AM16" s="58">
        <f t="shared" si="5"/>
        <v>21.826587317425712</v>
      </c>
      <c r="AN16" s="58">
        <f t="shared" si="5"/>
        <v>20.791425589866424</v>
      </c>
      <c r="AO16" s="58">
        <f>+AO8/AO27*100</f>
        <v>16.299990763023629</v>
      </c>
      <c r="AP16" s="58">
        <f t="shared" ref="AP16:AV16" si="6">+AP8/AP27*100</f>
        <v>13.200002955868969</v>
      </c>
      <c r="AQ16" s="58">
        <f t="shared" si="6"/>
        <v>13.000006167748349</v>
      </c>
      <c r="AR16" s="58">
        <f t="shared" si="6"/>
        <v>13.700006221250682</v>
      </c>
      <c r="AS16" s="58">
        <f t="shared" si="6"/>
        <v>12.79999359450758</v>
      </c>
      <c r="AT16" s="58">
        <f t="shared" si="6"/>
        <v>15.400004874643066</v>
      </c>
      <c r="AU16" s="58">
        <f t="shared" si="6"/>
        <v>18.70000518840304</v>
      </c>
      <c r="AV16" s="58">
        <f t="shared" si="6"/>
        <v>21.400006364516059</v>
      </c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</row>
    <row r="17" spans="1:60" ht="15.4" x14ac:dyDescent="0.45">
      <c r="A17" s="57" t="s">
        <v>59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>
        <f>+M9/M27*100</f>
        <v>2.4304494844525601</v>
      </c>
      <c r="N17" s="58">
        <f t="shared" ref="N17:AV17" si="7">+N9/N27*100</f>
        <v>2.8279977965452967</v>
      </c>
      <c r="O17" s="58">
        <f t="shared" si="7"/>
        <v>2.9748338579238265</v>
      </c>
      <c r="P17" s="58">
        <f t="shared" si="7"/>
        <v>2.9131809355912166</v>
      </c>
      <c r="Q17" s="58">
        <f t="shared" si="7"/>
        <v>4.7315141470792712</v>
      </c>
      <c r="R17" s="58">
        <f t="shared" si="7"/>
        <v>4.5548220586651533</v>
      </c>
      <c r="S17" s="58">
        <f t="shared" si="7"/>
        <v>3.4491901542079031</v>
      </c>
      <c r="T17" s="58">
        <f t="shared" si="7"/>
        <v>3.1750286019252663</v>
      </c>
      <c r="U17" s="58">
        <f t="shared" si="7"/>
        <v>3.6983860955737669</v>
      </c>
      <c r="V17" s="58">
        <f t="shared" si="7"/>
        <v>2.4393290272302917</v>
      </c>
      <c r="W17" s="58">
        <f t="shared" si="7"/>
        <v>1.7909695611986707</v>
      </c>
      <c r="X17" s="58">
        <f t="shared" si="7"/>
        <v>1.4128352222471077</v>
      </c>
      <c r="Y17" s="58">
        <f t="shared" si="7"/>
        <v>4.6734369573426129</v>
      </c>
      <c r="Z17" s="58">
        <f t="shared" si="7"/>
        <v>6.4086011235100298</v>
      </c>
      <c r="AA17" s="58">
        <f t="shared" si="7"/>
        <v>5.3649508120320295</v>
      </c>
      <c r="AB17" s="58">
        <f t="shared" si="7"/>
        <v>5.128033352732202</v>
      </c>
      <c r="AC17" s="58">
        <f t="shared" si="7"/>
        <v>5.8329215214854742</v>
      </c>
      <c r="AD17" s="58">
        <f t="shared" si="7"/>
        <v>4.6955425421056978</v>
      </c>
      <c r="AE17" s="58">
        <f t="shared" si="7"/>
        <v>8.7811364926641282</v>
      </c>
      <c r="AF17" s="58">
        <f t="shared" si="7"/>
        <v>15.398170146342457</v>
      </c>
      <c r="AG17" s="58">
        <f t="shared" si="7"/>
        <v>15.41547850733798</v>
      </c>
      <c r="AH17" s="58">
        <f t="shared" si="7"/>
        <v>11.449088217076087</v>
      </c>
      <c r="AI17" s="58">
        <f t="shared" si="7"/>
        <v>9.7075391052103672</v>
      </c>
      <c r="AJ17" s="58">
        <f t="shared" si="7"/>
        <v>9.2998279707573097</v>
      </c>
      <c r="AK17" s="58">
        <f t="shared" si="7"/>
        <v>9.5349593449720693</v>
      </c>
      <c r="AL17" s="58">
        <f t="shared" si="7"/>
        <v>8.8808934667418828</v>
      </c>
      <c r="AM17" s="58">
        <f t="shared" si="7"/>
        <v>7.0031129409647148</v>
      </c>
      <c r="AN17" s="58">
        <f t="shared" si="7"/>
        <v>6.35177651439309</v>
      </c>
      <c r="AO17" s="58">
        <f t="shared" si="7"/>
        <v>5.9017883547228829</v>
      </c>
      <c r="AP17" s="58">
        <f t="shared" si="7"/>
        <v>4.5460880913573369</v>
      </c>
      <c r="AQ17" s="58">
        <f t="shared" si="7"/>
        <v>6.7070309613922392</v>
      </c>
      <c r="AR17" s="58">
        <f t="shared" si="7"/>
        <v>5.6845227493427322</v>
      </c>
      <c r="AS17" s="58">
        <f t="shared" si="7"/>
        <v>8.8490649436862601</v>
      </c>
      <c r="AT17" s="58">
        <f t="shared" si="7"/>
        <v>10.473729841583596</v>
      </c>
      <c r="AU17" s="58">
        <f t="shared" si="7"/>
        <v>12.444140935417938</v>
      </c>
      <c r="AV17" s="58">
        <f t="shared" si="7"/>
        <v>12.437572970118399</v>
      </c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</row>
    <row r="18" spans="1:60" ht="15.4" x14ac:dyDescent="0.45">
      <c r="A18" s="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</row>
    <row r="19" spans="1:60" ht="15.4" x14ac:dyDescent="0.45">
      <c r="A19" s="3" t="s">
        <v>63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</row>
    <row r="20" spans="1:60" ht="15.4" x14ac:dyDescent="0.45">
      <c r="A20" s="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</row>
    <row r="21" spans="1:60" ht="15.4" x14ac:dyDescent="0.45">
      <c r="A21" s="3" t="str">
        <f>+A13</f>
        <v>Total Deuda Pública Externa e Interna (con deuda externa de IMF desde 2008)</v>
      </c>
      <c r="B21" s="58"/>
      <c r="C21" s="58">
        <f>+(C13-B13)/B13*100</f>
        <v>24.029428184508106</v>
      </c>
      <c r="D21" s="58">
        <f t="shared" ref="D21:Z22" si="8">+(D13-C13)/C13*100</f>
        <v>12.407447202685839</v>
      </c>
      <c r="E21" s="58">
        <f t="shared" si="8"/>
        <v>13.149196004872879</v>
      </c>
      <c r="F21" s="58">
        <f t="shared" si="8"/>
        <v>-7.6433222241202845</v>
      </c>
      <c r="G21" s="58">
        <f t="shared" si="8"/>
        <v>-39.255956669778882</v>
      </c>
      <c r="H21" s="58">
        <f t="shared" si="8"/>
        <v>3.2976833881322878</v>
      </c>
      <c r="I21" s="58">
        <f t="shared" si="8"/>
        <v>18.4397950936212</v>
      </c>
      <c r="J21" s="58">
        <f t="shared" si="8"/>
        <v>52.229125827705026</v>
      </c>
      <c r="K21" s="58">
        <f t="shared" si="8"/>
        <v>43.239897974489679</v>
      </c>
      <c r="L21" s="58">
        <f t="shared" si="8"/>
        <v>31.751286095847803</v>
      </c>
      <c r="M21" s="58">
        <f t="shared" si="8"/>
        <v>10.360321723210857</v>
      </c>
      <c r="N21" s="58">
        <f t="shared" si="8"/>
        <v>4.0644411979485193</v>
      </c>
      <c r="O21" s="58">
        <f t="shared" si="8"/>
        <v>21.715663106074228</v>
      </c>
      <c r="P21" s="58">
        <f t="shared" si="8"/>
        <v>39.961483792353015</v>
      </c>
      <c r="Q21" s="58">
        <f t="shared" si="8"/>
        <v>22.882378414922599</v>
      </c>
      <c r="R21" s="58">
        <f t="shared" si="8"/>
        <v>5.4719422265784639</v>
      </c>
      <c r="S21" s="58">
        <f t="shared" si="8"/>
        <v>21.843464847958476</v>
      </c>
      <c r="T21" s="58">
        <f t="shared" si="8"/>
        <v>23.336159919632408</v>
      </c>
      <c r="U21" s="58">
        <f t="shared" si="8"/>
        <v>10.27009088538462</v>
      </c>
      <c r="V21" s="58">
        <f t="shared" si="8"/>
        <v>-0.18424436177343614</v>
      </c>
      <c r="W21" s="58">
        <f t="shared" si="8"/>
        <v>-4.0184441106905044</v>
      </c>
      <c r="X21" s="58">
        <f t="shared" si="8"/>
        <v>-6.3310082019846714</v>
      </c>
      <c r="Y21" s="58">
        <f t="shared" si="8"/>
        <v>-2.3696488366852968</v>
      </c>
      <c r="Z21" s="58">
        <f t="shared" si="8"/>
        <v>1.6516099240542248</v>
      </c>
      <c r="AA21" s="58">
        <f t="shared" ref="AA21:AV22" si="9">+(AA13-Z13)/Z13*100</f>
        <v>-12.282127000724694</v>
      </c>
      <c r="AB21" s="58">
        <f t="shared" si="9"/>
        <v>-15.400113472319473</v>
      </c>
      <c r="AC21" s="58">
        <f t="shared" si="9"/>
        <v>0.17620146359136321</v>
      </c>
      <c r="AD21" s="58">
        <f t="shared" si="9"/>
        <v>-11.681439812690755</v>
      </c>
      <c r="AE21" s="58">
        <f t="shared" si="9"/>
        <v>13.646195345334275</v>
      </c>
      <c r="AF21" s="58">
        <f t="shared" si="9"/>
        <v>48.780908069439725</v>
      </c>
      <c r="AG21" s="58">
        <f t="shared" si="9"/>
        <v>-9.7100097187450611</v>
      </c>
      <c r="AH21" s="58">
        <f t="shared" si="9"/>
        <v>-23.354904729372088</v>
      </c>
      <c r="AI21" s="58">
        <f t="shared" si="9"/>
        <v>-14.480695987724399</v>
      </c>
      <c r="AJ21" s="58">
        <f t="shared" si="9"/>
        <v>-9.5381143820134717</v>
      </c>
      <c r="AK21" s="58">
        <f t="shared" si="9"/>
        <v>-11.065482649738566</v>
      </c>
      <c r="AL21" s="58">
        <f t="shared" si="9"/>
        <v>-11.910267440250955</v>
      </c>
      <c r="AM21" s="58">
        <f t="shared" si="9"/>
        <v>-17.681865875131685</v>
      </c>
      <c r="AN21" s="58">
        <f t="shared" si="9"/>
        <v>-5.8498636441427587</v>
      </c>
      <c r="AO21" s="58">
        <f t="shared" si="9"/>
        <v>-18.20501121250377</v>
      </c>
      <c r="AP21" s="58">
        <f t="shared" si="9"/>
        <v>-20.069058641154776</v>
      </c>
      <c r="AQ21" s="58">
        <f t="shared" si="9"/>
        <v>11.050017024570451</v>
      </c>
      <c r="AR21" s="58">
        <f t="shared" si="9"/>
        <v>-1.6365126651650914</v>
      </c>
      <c r="AS21" s="58">
        <f t="shared" si="9"/>
        <v>11.682149053174044</v>
      </c>
      <c r="AT21" s="58">
        <f t="shared" si="9"/>
        <v>19.51436442642315</v>
      </c>
      <c r="AU21" s="58">
        <f t="shared" si="9"/>
        <v>20.369735816642599</v>
      </c>
      <c r="AV21" s="58">
        <f t="shared" si="9"/>
        <v>8.6482808040557337</v>
      </c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</row>
    <row r="22" spans="1:60" ht="15.4" x14ac:dyDescent="0.45">
      <c r="A22" s="59" t="s">
        <v>64</v>
      </c>
      <c r="B22" s="58"/>
      <c r="C22" s="58">
        <f>+(C14-B14)/B14*100</f>
        <v>24.029428184508106</v>
      </c>
      <c r="D22" s="58">
        <f t="shared" ref="D22:Q22" si="10">+(D14-C14)/C14*100</f>
        <v>12.407447202685839</v>
      </c>
      <c r="E22" s="58">
        <f t="shared" si="10"/>
        <v>13.149196004872879</v>
      </c>
      <c r="F22" s="58">
        <f t="shared" si="10"/>
        <v>-7.6433222241202845</v>
      </c>
      <c r="G22" s="58">
        <f t="shared" si="10"/>
        <v>-39.255956669778882</v>
      </c>
      <c r="H22" s="58">
        <f t="shared" si="10"/>
        <v>3.2976833881322878</v>
      </c>
      <c r="I22" s="58">
        <f t="shared" si="10"/>
        <v>18.4397950936212</v>
      </c>
      <c r="J22" s="58">
        <f t="shared" si="10"/>
        <v>52.229125827705026</v>
      </c>
      <c r="K22" s="58">
        <f t="shared" si="10"/>
        <v>43.239897974489679</v>
      </c>
      <c r="L22" s="58">
        <f t="shared" si="10"/>
        <v>31.751286095847803</v>
      </c>
      <c r="M22" s="58">
        <f t="shared" si="10"/>
        <v>-1.731647513562298</v>
      </c>
      <c r="N22" s="58">
        <f t="shared" si="10"/>
        <v>2.5518373448860854</v>
      </c>
      <c r="O22" s="58">
        <f t="shared" si="10"/>
        <v>24.022584250696127</v>
      </c>
      <c r="P22" s="58">
        <f t="shared" si="10"/>
        <v>44.93903376432548</v>
      </c>
      <c r="Q22" s="58">
        <f t="shared" si="10"/>
        <v>19.71924763327139</v>
      </c>
      <c r="R22" s="58">
        <f t="shared" si="8"/>
        <v>6.4712261109264171</v>
      </c>
      <c r="S22" s="58">
        <f t="shared" si="8"/>
        <v>26.369382250941541</v>
      </c>
      <c r="T22" s="58">
        <f t="shared" si="8"/>
        <v>25.175994303098225</v>
      </c>
      <c r="U22" s="58">
        <f t="shared" si="8"/>
        <v>10.001377523392192</v>
      </c>
      <c r="V22" s="58">
        <f t="shared" si="8"/>
        <v>1.3663511348263662</v>
      </c>
      <c r="W22" s="58">
        <f t="shared" si="8"/>
        <v>-3.3461731924860487</v>
      </c>
      <c r="X22" s="58">
        <f t="shared" si="8"/>
        <v>-5.9964053971571314</v>
      </c>
      <c r="Y22" s="58">
        <f t="shared" si="8"/>
        <v>-6.7984567786080667</v>
      </c>
      <c r="Z22" s="58">
        <f t="shared" si="8"/>
        <v>-0.74009739457724044</v>
      </c>
      <c r="AA22" s="58">
        <f t="shared" si="9"/>
        <v>-11.909300336105499</v>
      </c>
      <c r="AB22" s="58">
        <f t="shared" si="9"/>
        <v>-16.372313026379398</v>
      </c>
      <c r="AC22" s="58">
        <f t="shared" si="9"/>
        <v>-1.1965524041510169</v>
      </c>
      <c r="AD22" s="58">
        <f t="shared" si="9"/>
        <v>-10.770944894241127</v>
      </c>
      <c r="AE22" s="58">
        <f t="shared" si="9"/>
        <v>5.9377815854960536</v>
      </c>
      <c r="AF22" s="58">
        <f t="shared" si="9"/>
        <v>43.851929682042403</v>
      </c>
      <c r="AG22" s="58">
        <f t="shared" si="9"/>
        <v>-11.930853039034291</v>
      </c>
      <c r="AH22" s="58">
        <f t="shared" si="9"/>
        <v>-22.7444827603608</v>
      </c>
      <c r="AI22" s="58">
        <f t="shared" si="9"/>
        <v>-14.300187011119277</v>
      </c>
      <c r="AJ22" s="58">
        <f t="shared" si="9"/>
        <v>-10.843079782914174</v>
      </c>
      <c r="AK22" s="58">
        <f t="shared" si="9"/>
        <v>-14.636227752458439</v>
      </c>
      <c r="AL22" s="58">
        <f t="shared" si="9"/>
        <v>-13.503690444446226</v>
      </c>
      <c r="AM22" s="58">
        <f t="shared" si="9"/>
        <v>-16.50567473966618</v>
      </c>
      <c r="AN22" s="58">
        <f t="shared" si="9"/>
        <v>-4.7426641302410335</v>
      </c>
      <c r="AO22" s="58">
        <f>+(AO16-AN14)/AN14*100</f>
        <v>-21.602341828026862</v>
      </c>
      <c r="AP22" s="58">
        <f>+(AP16-AO16)/AO16*100</f>
        <v>-19.0183408826645</v>
      </c>
      <c r="AQ22" s="58">
        <f t="shared" ref="AQ22:AV22" si="11">+(AQ16-AP16)/AP16*100</f>
        <v>-1.5151268434504221</v>
      </c>
      <c r="AR22" s="58">
        <f t="shared" si="11"/>
        <v>5.3846132414841401</v>
      </c>
      <c r="AS22" s="58">
        <f t="shared" si="11"/>
        <v>-6.5694322484836034</v>
      </c>
      <c r="AT22" s="58">
        <f t="shared" si="11"/>
        <v>20.312598291073677</v>
      </c>
      <c r="AU22" s="58">
        <f t="shared" si="11"/>
        <v>21.428566683076838</v>
      </c>
      <c r="AV22" s="58">
        <f t="shared" si="11"/>
        <v>14.438504957140049</v>
      </c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</row>
    <row r="23" spans="1:60" ht="15.4" x14ac:dyDescent="0.45">
      <c r="A23" s="57" t="str">
        <f>+A17</f>
        <v>Total Deuda Pública Interna del Gobierno Central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>
        <f>+(N17-M17)/M17*100</f>
        <v>16.356987241900285</v>
      </c>
      <c r="O23" s="58">
        <f t="shared" ref="O23:AV23" si="12">+(O17-N17)/N17*100</f>
        <v>5.192226866580512</v>
      </c>
      <c r="P23" s="58">
        <f t="shared" si="12"/>
        <v>-2.0724828772669084</v>
      </c>
      <c r="Q23" s="58">
        <f t="shared" si="12"/>
        <v>62.417448544747955</v>
      </c>
      <c r="R23" s="58">
        <f t="shared" si="12"/>
        <v>-3.7343666936553195</v>
      </c>
      <c r="S23" s="58">
        <f t="shared" si="12"/>
        <v>-24.273877008079417</v>
      </c>
      <c r="T23" s="58">
        <f t="shared" si="12"/>
        <v>-7.9485774928404096</v>
      </c>
      <c r="U23" s="58">
        <f t="shared" si="12"/>
        <v>16.483552095598395</v>
      </c>
      <c r="V23" s="58">
        <f t="shared" si="12"/>
        <v>-34.043418826669189</v>
      </c>
      <c r="W23" s="58">
        <f t="shared" si="12"/>
        <v>-26.579418307000317</v>
      </c>
      <c r="X23" s="58">
        <f t="shared" si="12"/>
        <v>-21.113387248105045</v>
      </c>
      <c r="Y23" s="58">
        <f t="shared" si="12"/>
        <v>230.78428989826102</v>
      </c>
      <c r="Z23" s="58">
        <f t="shared" si="12"/>
        <v>37.12822451667472</v>
      </c>
      <c r="AA23" s="58">
        <f t="shared" si="12"/>
        <v>-16.285150087580838</v>
      </c>
      <c r="AB23" s="58">
        <f t="shared" si="12"/>
        <v>-4.4160229534349202</v>
      </c>
      <c r="AC23" s="58">
        <f t="shared" si="12"/>
        <v>13.745779722312253</v>
      </c>
      <c r="AD23" s="58">
        <f t="shared" si="12"/>
        <v>-19.49930193969281</v>
      </c>
      <c r="AE23" s="58">
        <f t="shared" si="12"/>
        <v>87.010050785872807</v>
      </c>
      <c r="AF23" s="58">
        <f t="shared" si="12"/>
        <v>75.355093947193296</v>
      </c>
      <c r="AG23" s="58">
        <f t="shared" si="12"/>
        <v>0.11240531070267724</v>
      </c>
      <c r="AH23" s="58">
        <f t="shared" si="12"/>
        <v>-25.729920017557916</v>
      </c>
      <c r="AI23" s="58">
        <f t="shared" si="12"/>
        <v>-15.21124720891078</v>
      </c>
      <c r="AJ23" s="58">
        <f t="shared" si="12"/>
        <v>-4.1999432609467942</v>
      </c>
      <c r="AK23" s="58">
        <f t="shared" si="12"/>
        <v>2.5283411150627146</v>
      </c>
      <c r="AL23" s="58">
        <f t="shared" si="12"/>
        <v>-6.8596609022259276</v>
      </c>
      <c r="AM23" s="58">
        <f t="shared" si="12"/>
        <v>-21.144049670331942</v>
      </c>
      <c r="AN23" s="58">
        <f t="shared" si="12"/>
        <v>-9.3006700314888811</v>
      </c>
      <c r="AO23" s="58">
        <f t="shared" si="12"/>
        <v>-7.0844457239724417</v>
      </c>
      <c r="AP23" s="58">
        <f t="shared" si="12"/>
        <v>-22.971007801061727</v>
      </c>
      <c r="AQ23" s="58">
        <f t="shared" si="12"/>
        <v>47.534117830737067</v>
      </c>
      <c r="AR23" s="58">
        <f t="shared" si="12"/>
        <v>-15.245318203171909</v>
      </c>
      <c r="AS23" s="58">
        <f t="shared" si="12"/>
        <v>55.669443748983596</v>
      </c>
      <c r="AT23" s="58">
        <f t="shared" si="12"/>
        <v>18.359735274137886</v>
      </c>
      <c r="AU23" s="58">
        <f t="shared" si="12"/>
        <v>18.812888279887325</v>
      </c>
      <c r="AV23" s="58">
        <f t="shared" si="12"/>
        <v>-5.2779579832988512E-2</v>
      </c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</row>
    <row r="24" spans="1:60" ht="15.4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60" ht="15.4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60" ht="15.4" x14ac:dyDescent="0.45">
      <c r="A26" s="3" t="s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60" ht="15.4" x14ac:dyDescent="0.45">
      <c r="A27" s="3" t="s">
        <v>55</v>
      </c>
      <c r="B27" s="11">
        <v>3110.6750000000002</v>
      </c>
      <c r="C27" s="11">
        <v>2861.1320000000001</v>
      </c>
      <c r="D27" s="11">
        <v>2752.9</v>
      </c>
      <c r="E27" s="11">
        <v>3184.46</v>
      </c>
      <c r="F27" s="11">
        <v>3889.89</v>
      </c>
      <c r="G27" s="11">
        <v>6596.0959999999995</v>
      </c>
      <c r="H27" s="11">
        <v>7727.9709999999995</v>
      </c>
      <c r="I27" s="11">
        <v>9087.5660000000007</v>
      </c>
      <c r="J27" s="11">
        <v>11021.061</v>
      </c>
      <c r="K27" s="11">
        <v>11916.787</v>
      </c>
      <c r="L27" s="11">
        <v>14168.370999999999</v>
      </c>
      <c r="M27" s="11">
        <v>17872.942999999999</v>
      </c>
      <c r="N27" s="11">
        <v>21800.312000000002</v>
      </c>
      <c r="O27" s="11">
        <v>19920.3</v>
      </c>
      <c r="P27" s="11">
        <v>17144.260999999999</v>
      </c>
      <c r="Q27" s="11">
        <v>16904.407999999999</v>
      </c>
      <c r="R27" s="11">
        <v>17140.874</v>
      </c>
      <c r="S27" s="11">
        <v>15306.803</v>
      </c>
      <c r="T27" s="11">
        <v>13938.746999999999</v>
      </c>
      <c r="U27" s="11">
        <v>13045.63</v>
      </c>
      <c r="V27" s="11">
        <v>13884.17</v>
      </c>
      <c r="W27" s="11">
        <v>15231.973</v>
      </c>
      <c r="X27" s="11">
        <v>16980.041000000001</v>
      </c>
      <c r="Y27" s="11">
        <v>18085.190999999999</v>
      </c>
      <c r="Z27" s="11">
        <v>18929.248</v>
      </c>
      <c r="AA27" s="11">
        <v>22697.319</v>
      </c>
      <c r="AB27" s="11">
        <v>24420.668000000001</v>
      </c>
      <c r="AC27" s="11">
        <v>25213.78</v>
      </c>
      <c r="AD27" s="11">
        <v>28147.972000000002</v>
      </c>
      <c r="AE27" s="11">
        <v>27967.905999999999</v>
      </c>
      <c r="AF27" s="11">
        <v>19635.45</v>
      </c>
      <c r="AG27" s="11">
        <v>18318.600999999999</v>
      </c>
      <c r="AH27" s="11">
        <v>24468.324000000001</v>
      </c>
      <c r="AI27" s="11">
        <v>28548.945</v>
      </c>
      <c r="AJ27" s="11">
        <v>32432.858</v>
      </c>
      <c r="AK27" s="11">
        <v>36591.661</v>
      </c>
      <c r="AL27" s="11">
        <v>41507.084999999999</v>
      </c>
      <c r="AM27" s="11">
        <v>46802.044000000002</v>
      </c>
      <c r="AN27" s="11">
        <v>51007.777000000002</v>
      </c>
      <c r="AO27" s="11">
        <v>61762.635000000002</v>
      </c>
      <c r="AP27" s="11">
        <v>62519.686000000002</v>
      </c>
      <c r="AQ27" s="11">
        <v>69555.366999999998</v>
      </c>
      <c r="AR27" s="11">
        <v>79276.664000000004</v>
      </c>
      <c r="AS27" s="11">
        <v>87924.543999999994</v>
      </c>
      <c r="AT27" s="11">
        <v>94776.17</v>
      </c>
      <c r="AU27" s="11">
        <v>100917.372</v>
      </c>
      <c r="AV27" s="11">
        <v>100871.77</v>
      </c>
    </row>
    <row r="28" spans="1:60" ht="15.4" x14ac:dyDescent="0.45">
      <c r="A28" s="3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60" ht="15.4" x14ac:dyDescent="0.45">
      <c r="A29" s="3" t="s">
        <v>185</v>
      </c>
      <c r="B29" s="5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60" ht="15.4" x14ac:dyDescent="0.45">
      <c r="A30" s="3" t="s">
        <v>184</v>
      </c>
      <c r="B30" s="5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60" ht="15.4" x14ac:dyDescent="0.4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60" ht="15.4" x14ac:dyDescent="0.45">
      <c r="A32" s="3" t="s">
        <v>186</v>
      </c>
    </row>
    <row r="33" spans="1:1" ht="15.4" x14ac:dyDescent="0.45">
      <c r="A33" s="3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8"/>
  <sheetViews>
    <sheetView topLeftCell="A42" zoomScale="91" workbookViewId="0">
      <selection activeCell="A70" sqref="A70"/>
    </sheetView>
  </sheetViews>
  <sheetFormatPr defaultRowHeight="14.25" x14ac:dyDescent="0.45"/>
  <cols>
    <col min="1" max="1" width="61.73046875" style="61" customWidth="1"/>
    <col min="2" max="32" width="9.53125" bestFit="1" customWidth="1"/>
    <col min="33" max="34" width="10.59765625" bestFit="1" customWidth="1"/>
    <col min="35" max="35" width="12.1328125" customWidth="1"/>
    <col min="36" max="36" width="10.59765625" customWidth="1"/>
    <col min="37" max="37" width="13.265625" customWidth="1"/>
    <col min="38" max="38" width="9.19921875" bestFit="1" customWidth="1"/>
  </cols>
  <sheetData>
    <row r="1" spans="1:41" ht="15.4" x14ac:dyDescent="0.45">
      <c r="A1" s="60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.4" x14ac:dyDescent="0.45">
      <c r="A2" s="6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.4" x14ac:dyDescent="0.45">
      <c r="A3" s="6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65" customFormat="1" ht="15.75" thickBot="1" x14ac:dyDescent="0.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70"/>
      <c r="AM4" s="70"/>
      <c r="AN4" s="70"/>
      <c r="AO4" s="70"/>
    </row>
    <row r="5" spans="1:41" s="65" customFormat="1" ht="30.4" thickBot="1" x14ac:dyDescent="0.5">
      <c r="A5" s="71" t="s">
        <v>67</v>
      </c>
      <c r="B5" s="72">
        <v>1983</v>
      </c>
      <c r="C5" s="72">
        <v>1984</v>
      </c>
      <c r="D5" s="72">
        <v>1985</v>
      </c>
      <c r="E5" s="72">
        <v>1986</v>
      </c>
      <c r="F5" s="72">
        <v>1987</v>
      </c>
      <c r="G5" s="72">
        <v>1988</v>
      </c>
      <c r="H5" s="72">
        <v>1989</v>
      </c>
      <c r="I5" s="72">
        <v>1990</v>
      </c>
      <c r="J5" s="72">
        <v>1991</v>
      </c>
      <c r="K5" s="72">
        <v>1992</v>
      </c>
      <c r="L5" s="72">
        <v>1993</v>
      </c>
      <c r="M5" s="72">
        <v>1994</v>
      </c>
      <c r="N5" s="72">
        <v>1995</v>
      </c>
      <c r="O5" s="72">
        <v>1996</v>
      </c>
      <c r="P5" s="72">
        <v>1997</v>
      </c>
      <c r="Q5" s="72">
        <v>1998</v>
      </c>
      <c r="R5" s="72">
        <v>1999</v>
      </c>
      <c r="S5" s="72">
        <v>2000</v>
      </c>
      <c r="T5" s="72">
        <v>2001</v>
      </c>
      <c r="U5" s="72">
        <v>2002</v>
      </c>
      <c r="V5" s="72">
        <v>2003</v>
      </c>
      <c r="W5" s="72">
        <v>2004</v>
      </c>
      <c r="X5" s="72">
        <v>2005</v>
      </c>
      <c r="Y5" s="72">
        <v>2006</v>
      </c>
      <c r="Z5" s="72">
        <v>2007</v>
      </c>
      <c r="AA5" s="72">
        <v>2008</v>
      </c>
      <c r="AB5" s="72">
        <v>2009</v>
      </c>
      <c r="AC5" s="72">
        <v>2010</v>
      </c>
      <c r="AD5" s="73" t="s">
        <v>68</v>
      </c>
      <c r="AE5" s="73" t="s">
        <v>69</v>
      </c>
      <c r="AF5" s="73" t="s">
        <v>70</v>
      </c>
      <c r="AG5" s="73" t="s">
        <v>71</v>
      </c>
      <c r="AH5" s="73" t="s">
        <v>72</v>
      </c>
      <c r="AI5" s="74" t="s">
        <v>73</v>
      </c>
      <c r="AJ5" s="74" t="s">
        <v>119</v>
      </c>
      <c r="AK5" s="74" t="s">
        <v>74</v>
      </c>
      <c r="AL5" s="75"/>
      <c r="AM5" s="70"/>
      <c r="AN5" s="70"/>
      <c r="AO5" s="70"/>
    </row>
    <row r="6" spans="1:41" s="65" customFormat="1" ht="15.4" x14ac:dyDescent="0.4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5"/>
      <c r="AM6" s="70"/>
      <c r="AN6" s="70"/>
      <c r="AO6" s="70"/>
    </row>
    <row r="7" spans="1:41" s="65" customFormat="1" ht="15.4" x14ac:dyDescent="0.45">
      <c r="A7" s="76" t="s">
        <v>75</v>
      </c>
      <c r="B7" s="78">
        <v>13.443906789820877</v>
      </c>
      <c r="C7" s="78">
        <v>18.261379266870133</v>
      </c>
      <c r="D7" s="78">
        <v>27.073750557105132</v>
      </c>
      <c r="E7" s="78">
        <v>26.765030973500615</v>
      </c>
      <c r="F7" s="78">
        <v>25.270867310856595</v>
      </c>
      <c r="G7" s="78">
        <v>23.109328608914083</v>
      </c>
      <c r="H7" s="78">
        <v>26.19251203658699</v>
      </c>
      <c r="I7" s="78">
        <v>27.704635191256603</v>
      </c>
      <c r="J7" s="78">
        <v>26.008506219305765</v>
      </c>
      <c r="K7" s="78">
        <v>26.47737145590315</v>
      </c>
      <c r="L7" s="78">
        <v>22.851161602928691</v>
      </c>
      <c r="M7" s="78">
        <v>21.815307630838962</v>
      </c>
      <c r="N7" s="78">
        <v>22.668601510136945</v>
      </c>
      <c r="O7" s="78">
        <v>21.672018416789822</v>
      </c>
      <c r="P7" s="78">
        <v>19.875638879645464</v>
      </c>
      <c r="Q7" s="78">
        <v>17.289978489191967</v>
      </c>
      <c r="R7" s="78">
        <v>20.805762404058626</v>
      </c>
      <c r="S7" s="78">
        <v>25.340315211054826</v>
      </c>
      <c r="T7" s="78">
        <v>23.293473907849688</v>
      </c>
      <c r="U7" s="78">
        <v>25.73394272624142</v>
      </c>
      <c r="V7" s="78">
        <v>24.323739738243194</v>
      </c>
      <c r="W7" s="78">
        <v>25.046252411911329</v>
      </c>
      <c r="X7" s="78">
        <v>24.756778664701535</v>
      </c>
      <c r="Y7" s="78">
        <v>27.00547219979001</v>
      </c>
      <c r="Z7" s="78">
        <v>29.559707907740059</v>
      </c>
      <c r="AA7" s="78">
        <v>40.697944932730373</v>
      </c>
      <c r="AB7" s="78">
        <v>35.328249010616943</v>
      </c>
      <c r="AC7" s="78">
        <v>39.990379890925929</v>
      </c>
      <c r="AD7" s="78">
        <v>39.34294336173749</v>
      </c>
      <c r="AE7" s="78">
        <v>39.317293940299912</v>
      </c>
      <c r="AF7" s="78">
        <v>39.167337680996134</v>
      </c>
      <c r="AG7" s="78">
        <v>38.157383370701119</v>
      </c>
      <c r="AH7" s="78">
        <v>33.536373472128041</v>
      </c>
      <c r="AI7" s="78">
        <f>+AVERAGE(B7:AH7)</f>
        <v>27.20858623549632</v>
      </c>
      <c r="AJ7" s="78">
        <f>+AVERAGE(B7:Y7)</f>
        <v>23.44940550847927</v>
      </c>
      <c r="AK7" s="78">
        <f>+AVERAGE(Z7:AH7)</f>
        <v>37.233068174208448</v>
      </c>
      <c r="AL7" s="70"/>
      <c r="AM7" s="70"/>
      <c r="AN7" s="70"/>
      <c r="AO7" s="70"/>
    </row>
    <row r="8" spans="1:41" s="65" customFormat="1" ht="15.4" x14ac:dyDescent="0.45">
      <c r="A8" s="67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68"/>
      <c r="AF8" s="68"/>
      <c r="AG8" s="68"/>
      <c r="AH8" s="68"/>
      <c r="AI8" s="79"/>
      <c r="AJ8" s="79"/>
      <c r="AK8" s="68"/>
      <c r="AL8" s="70"/>
      <c r="AM8" s="70"/>
      <c r="AN8" s="70"/>
      <c r="AO8" s="70"/>
    </row>
    <row r="9" spans="1:41" s="65" customFormat="1" ht="15.4" x14ac:dyDescent="0.45">
      <c r="A9" s="76" t="s">
        <v>76</v>
      </c>
      <c r="B9" s="78">
        <v>5.2233137470044664</v>
      </c>
      <c r="C9" s="78">
        <v>7.6965446897392553</v>
      </c>
      <c r="D9" s="78">
        <v>13.501851021686972</v>
      </c>
      <c r="E9" s="78">
        <v>9.0831553077490756</v>
      </c>
      <c r="F9" s="78">
        <v>6.8808262016862081</v>
      </c>
      <c r="G9" s="78">
        <v>8.2805690164639962</v>
      </c>
      <c r="H9" s="78">
        <v>9.4543128414539588</v>
      </c>
      <c r="I9" s="78">
        <v>11.830829580674687</v>
      </c>
      <c r="J9" s="78">
        <v>9.0101966867811427</v>
      </c>
      <c r="K9" s="78">
        <v>9.8770828785452895</v>
      </c>
      <c r="L9" s="78">
        <v>7.9334164200134634</v>
      </c>
      <c r="M9" s="78">
        <v>6.4306821195146675</v>
      </c>
      <c r="N9" s="78">
        <v>6.5509423833061087</v>
      </c>
      <c r="O9" s="78">
        <v>7.3294558141171517</v>
      </c>
      <c r="P9" s="78">
        <v>5.3549814148759562</v>
      </c>
      <c r="Q9" s="78">
        <v>3.9196952246430787</v>
      </c>
      <c r="R9" s="78">
        <v>6.2063989561074315</v>
      </c>
      <c r="S9" s="78">
        <v>8.9668708261280496</v>
      </c>
      <c r="T9" s="78">
        <v>6.3551802518005909</v>
      </c>
      <c r="U9" s="78">
        <v>5.6346358348284058</v>
      </c>
      <c r="V9" s="78">
        <v>5.855981760485478</v>
      </c>
      <c r="W9" s="78">
        <v>6.47988874587839</v>
      </c>
      <c r="X9" s="78">
        <v>5.9866130745443096</v>
      </c>
      <c r="Y9" s="78">
        <v>7.7568778676198473</v>
      </c>
      <c r="Z9" s="78">
        <v>7.2916993683769329</v>
      </c>
      <c r="AA9" s="78">
        <v>16.003520018503366</v>
      </c>
      <c r="AB9" s="78">
        <v>10.017905856412959</v>
      </c>
      <c r="AC9" s="78">
        <v>13.531012682941581</v>
      </c>
      <c r="AD9" s="78">
        <v>16.315774514415008</v>
      </c>
      <c r="AE9" s="78">
        <v>13.897946359528831</v>
      </c>
      <c r="AF9" s="78">
        <v>12.018741853575907</v>
      </c>
      <c r="AG9" s="78">
        <v>10.661435516442401</v>
      </c>
      <c r="AH9" s="78">
        <v>6.3350045789006035</v>
      </c>
      <c r="AI9" s="78">
        <f>+AVERAGE(B9:AH9)</f>
        <v>8.7173740428710804</v>
      </c>
      <c r="AJ9" s="78">
        <f>+AVERAGE(B9:Y9)</f>
        <v>7.5666792777353331</v>
      </c>
      <c r="AK9" s="78">
        <f>+AVERAGE(Z9:AH9)</f>
        <v>11.785893416566399</v>
      </c>
      <c r="AL9" s="70"/>
      <c r="AM9" s="70"/>
      <c r="AN9" s="70"/>
      <c r="AO9" s="70"/>
    </row>
    <row r="10" spans="1:41" s="65" customFormat="1" ht="15.4" x14ac:dyDescent="0.45">
      <c r="A10" s="67" t="s">
        <v>77</v>
      </c>
      <c r="B10" s="79">
        <v>4.2345383051846905</v>
      </c>
      <c r="C10" s="79">
        <v>7.0993989810525893</v>
      </c>
      <c r="D10" s="79">
        <v>11.085177297960898</v>
      </c>
      <c r="E10" s="79">
        <v>8.2495497124058712</v>
      </c>
      <c r="F10" s="79">
        <v>5.6334727128693611</v>
      </c>
      <c r="G10" s="79">
        <v>6.7285461676832883</v>
      </c>
      <c r="H10" s="79">
        <v>7.7997088213481973</v>
      </c>
      <c r="I10" s="79">
        <v>9.8891060653759393</v>
      </c>
      <c r="J10" s="79">
        <v>7.2935950214817424</v>
      </c>
      <c r="K10" s="79">
        <v>8.0992291887950589</v>
      </c>
      <c r="L10" s="79">
        <v>5.2335974373969094</v>
      </c>
      <c r="M10" s="79">
        <v>3.4705892197953454</v>
      </c>
      <c r="N10" s="79">
        <v>3.3677923915828951</v>
      </c>
      <c r="O10" s="79">
        <v>4.373025579400684</v>
      </c>
      <c r="P10" s="79">
        <v>2.6377904577329749</v>
      </c>
      <c r="Q10" s="79">
        <v>1.071317454877216</v>
      </c>
      <c r="R10" s="79">
        <v>4.4127207035010487</v>
      </c>
      <c r="S10" s="79">
        <v>7.9034864478585165</v>
      </c>
      <c r="T10" s="79">
        <v>4.4914609746694998</v>
      </c>
      <c r="U10" s="79">
        <v>3.9399999161335089</v>
      </c>
      <c r="V10" s="79">
        <v>3.8564521124356661</v>
      </c>
      <c r="W10" s="79">
        <v>5.0169054827627422</v>
      </c>
      <c r="X10" s="79">
        <v>5.7743582292695708</v>
      </c>
      <c r="Y10" s="79">
        <v>7.7568778676198473</v>
      </c>
      <c r="Z10" s="79">
        <v>7.2916993683769329</v>
      </c>
      <c r="AA10" s="79">
        <v>16.003520018503366</v>
      </c>
      <c r="AB10" s="79">
        <v>10.017905856412959</v>
      </c>
      <c r="AC10" s="79">
        <v>13.531012682941581</v>
      </c>
      <c r="AD10" s="79">
        <v>16.315774514415008</v>
      </c>
      <c r="AE10" s="79">
        <v>13.897946359528831</v>
      </c>
      <c r="AF10" s="79">
        <v>12.018741853575907</v>
      </c>
      <c r="AG10" s="79">
        <v>10.661435516442401</v>
      </c>
      <c r="AH10" s="79">
        <v>6.3350045789006035</v>
      </c>
      <c r="AI10" s="79">
        <f>+AVERAGE(B10:AH10)</f>
        <v>7.4391435544936861</v>
      </c>
      <c r="AJ10" s="79">
        <f>+AVERAGE(B10:Y10)</f>
        <v>5.8091123562164197</v>
      </c>
      <c r="AK10" s="79">
        <f t="shared" ref="AK10:AK51" si="0">+AVERAGE(Z10:AH10)</f>
        <v>11.785893416566399</v>
      </c>
      <c r="AL10" s="80"/>
      <c r="AM10" s="70"/>
      <c r="AN10" s="70"/>
      <c r="AO10" s="70"/>
    </row>
    <row r="11" spans="1:41" s="65" customFormat="1" ht="15.4" x14ac:dyDescent="0.45">
      <c r="A11" s="67" t="s">
        <v>78</v>
      </c>
      <c r="B11" s="79">
        <v>0.98877544181977528</v>
      </c>
      <c r="C11" s="79">
        <v>0.5971457086866665</v>
      </c>
      <c r="D11" s="79">
        <v>2.4166737237260727</v>
      </c>
      <c r="E11" s="79">
        <v>0.83360559534320522</v>
      </c>
      <c r="F11" s="79">
        <v>1.2473534888168456</v>
      </c>
      <c r="G11" s="79">
        <v>1.5520228487807086</v>
      </c>
      <c r="H11" s="79">
        <v>1.6546040201057619</v>
      </c>
      <c r="I11" s="79">
        <v>1.941723515298746</v>
      </c>
      <c r="J11" s="79">
        <v>1.7166016652994009</v>
      </c>
      <c r="K11" s="79">
        <v>1.7778536897502306</v>
      </c>
      <c r="L11" s="79">
        <v>2.6998189826165526</v>
      </c>
      <c r="M11" s="79">
        <v>2.9600928997193217</v>
      </c>
      <c r="N11" s="79">
        <v>3.1831499917232149</v>
      </c>
      <c r="O11" s="79">
        <v>2.9564302347164673</v>
      </c>
      <c r="P11" s="79">
        <v>2.7171909571429813</v>
      </c>
      <c r="Q11" s="79">
        <v>2.8483777697658623</v>
      </c>
      <c r="R11" s="79">
        <v>1.7936782526063819</v>
      </c>
      <c r="S11" s="79">
        <v>1.0633843782695327</v>
      </c>
      <c r="T11" s="79">
        <v>1.8637192771310909</v>
      </c>
      <c r="U11" s="79">
        <v>1.6946359186948967</v>
      </c>
      <c r="V11" s="79">
        <v>1.9995296480498119</v>
      </c>
      <c r="W11" s="79">
        <v>1.4629832631156483</v>
      </c>
      <c r="X11" s="79">
        <v>0.21225484527473923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f>+AVERAGE(B11:AH11)</f>
        <v>1.2782304883773916</v>
      </c>
      <c r="AJ11" s="79">
        <f>+AVERAGE(B11:Y11)</f>
        <v>1.7575669215189134</v>
      </c>
      <c r="AK11" s="79">
        <f t="shared" si="0"/>
        <v>0</v>
      </c>
      <c r="AL11" s="70"/>
      <c r="AM11" s="70"/>
      <c r="AN11" s="70"/>
      <c r="AO11" s="70"/>
    </row>
    <row r="12" spans="1:41" s="65" customFormat="1" ht="15.4" x14ac:dyDescent="0.45">
      <c r="A12" s="67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68"/>
      <c r="AF12" s="68"/>
      <c r="AG12" s="68"/>
      <c r="AH12" s="68"/>
      <c r="AI12" s="79"/>
      <c r="AJ12" s="79"/>
      <c r="AK12" s="68"/>
      <c r="AL12" s="70"/>
      <c r="AM12" s="70"/>
      <c r="AN12" s="70"/>
      <c r="AO12" s="70"/>
    </row>
    <row r="13" spans="1:41" s="65" customFormat="1" ht="15.4" x14ac:dyDescent="0.45">
      <c r="A13" s="76" t="s">
        <v>79</v>
      </c>
      <c r="B13" s="78">
        <v>7.1888273643957774</v>
      </c>
      <c r="C13" s="78">
        <v>8.8207899676333135</v>
      </c>
      <c r="D13" s="78">
        <v>12.258489902958338</v>
      </c>
      <c r="E13" s="78">
        <v>15.052085938555615</v>
      </c>
      <c r="F13" s="78">
        <v>16.533477604552523</v>
      </c>
      <c r="G13" s="78">
        <v>13.74661522082317</v>
      </c>
      <c r="H13" s="78">
        <v>14.646350069710032</v>
      </c>
      <c r="I13" s="78">
        <v>13.331680056726688</v>
      </c>
      <c r="J13" s="78">
        <v>13.892369612448805</v>
      </c>
      <c r="K13" s="78">
        <v>13.446405917062517</v>
      </c>
      <c r="L13" s="78">
        <v>12.466986992052968</v>
      </c>
      <c r="M13" s="78">
        <v>12.535766297508985</v>
      </c>
      <c r="N13" s="78">
        <v>13.39256134798128</v>
      </c>
      <c r="O13" s="78">
        <v>12.133599993296563</v>
      </c>
      <c r="P13" s="78">
        <v>13.214148713810983</v>
      </c>
      <c r="Q13" s="78">
        <v>13.292064033539683</v>
      </c>
      <c r="R13" s="78">
        <v>13.815700876578221</v>
      </c>
      <c r="S13" s="78">
        <v>15.453953830668912</v>
      </c>
      <c r="T13" s="78">
        <v>16.440291902471422</v>
      </c>
      <c r="U13" s="78">
        <v>19.341949117264136</v>
      </c>
      <c r="V13" s="78">
        <v>18.148436512405823</v>
      </c>
      <c r="W13" s="78">
        <v>17.842412827760651</v>
      </c>
      <c r="X13" s="78">
        <v>18.597931423212636</v>
      </c>
      <c r="Y13" s="78">
        <v>19.981120851560867</v>
      </c>
      <c r="Z13" s="78">
        <v>21.003973865664047</v>
      </c>
      <c r="AA13" s="78">
        <v>23.047725789713375</v>
      </c>
      <c r="AB13" s="78">
        <v>23.783584974838771</v>
      </c>
      <c r="AC13" s="78">
        <v>24.137232899741562</v>
      </c>
      <c r="AD13" s="78">
        <v>20.799193851651083</v>
      </c>
      <c r="AE13" s="78">
        <v>22.499401567381604</v>
      </c>
      <c r="AF13" s="78">
        <v>23.788971884204511</v>
      </c>
      <c r="AG13" s="78">
        <v>23.402736450214075</v>
      </c>
      <c r="AH13" s="78">
        <v>25.904990286005031</v>
      </c>
      <c r="AI13" s="78">
        <f t="shared" ref="AI13:AI23" si="1">+AVERAGE(B13:AH13)</f>
        <v>16.786115998314969</v>
      </c>
      <c r="AJ13" s="78">
        <f>+AVERAGE(B13:Y13)</f>
        <v>14.398917348957497</v>
      </c>
      <c r="AK13" s="78">
        <f t="shared" si="0"/>
        <v>23.151979063268225</v>
      </c>
      <c r="AL13" s="80"/>
      <c r="AM13" s="70"/>
      <c r="AN13" s="70"/>
      <c r="AO13" s="70"/>
    </row>
    <row r="14" spans="1:41" s="65" customFormat="1" ht="15.4" x14ac:dyDescent="0.45">
      <c r="A14" s="67" t="s">
        <v>80</v>
      </c>
      <c r="B14" s="79">
        <v>0.79531937711590639</v>
      </c>
      <c r="C14" s="79">
        <v>1.0805493776234916</v>
      </c>
      <c r="D14" s="79">
        <v>1.5673354947353877</v>
      </c>
      <c r="E14" s="79">
        <v>2.9726690098087887</v>
      </c>
      <c r="F14" s="79">
        <v>3.0798057790890163</v>
      </c>
      <c r="G14" s="79">
        <v>2.7765546377269557</v>
      </c>
      <c r="H14" s="79">
        <v>2.7701035995201027</v>
      </c>
      <c r="I14" s="79">
        <v>2.9172841765855773</v>
      </c>
      <c r="J14" s="79">
        <v>3.0563331200178196</v>
      </c>
      <c r="K14" s="79">
        <v>3.183729329471094</v>
      </c>
      <c r="L14" s="79">
        <v>2.9827520420494316</v>
      </c>
      <c r="M14" s="79">
        <v>3.0263911231058183</v>
      </c>
      <c r="N14" s="79">
        <v>3.0589605951648733</v>
      </c>
      <c r="O14" s="79">
        <v>2.9460259449189516</v>
      </c>
      <c r="P14" s="79">
        <v>3.2860161349162711</v>
      </c>
      <c r="Q14" s="79">
        <v>3.5687231104969546</v>
      </c>
      <c r="R14" s="79">
        <v>3.4968021775582536</v>
      </c>
      <c r="S14" s="79">
        <v>5.4869375912459866</v>
      </c>
      <c r="T14" s="79">
        <v>6.8486881743509711</v>
      </c>
      <c r="U14" s="79">
        <v>6.7556217856741467</v>
      </c>
      <c r="V14" s="79">
        <v>6.1144293261621065</v>
      </c>
      <c r="W14" s="79">
        <v>5.7797096805201011</v>
      </c>
      <c r="X14" s="79">
        <v>5.8655674028779528</v>
      </c>
      <c r="Y14" s="79">
        <v>5.8622609336926406</v>
      </c>
      <c r="Z14" s="79">
        <v>6.0493666891535502</v>
      </c>
      <c r="AA14" s="79">
        <v>5.7256496333703835</v>
      </c>
      <c r="AB14" s="79">
        <v>6.3207657960133448</v>
      </c>
      <c r="AC14" s="79">
        <v>6.4842702029158721</v>
      </c>
      <c r="AD14" s="79">
        <v>5.2983259845545474</v>
      </c>
      <c r="AE14" s="79">
        <v>6.1586648660924546</v>
      </c>
      <c r="AF14" s="79">
        <v>6.3661330794847064</v>
      </c>
      <c r="AG14" s="79">
        <v>6.2327740241539287</v>
      </c>
      <c r="AH14" s="79">
        <v>6.3411255826797754</v>
      </c>
      <c r="AI14" s="79">
        <f t="shared" si="1"/>
        <v>4.3713832055408233</v>
      </c>
      <c r="AJ14" s="79">
        <f t="shared" ref="AJ14:AJ23" si="2">+AVERAGE(B14:Y14)</f>
        <v>3.7199404135178589</v>
      </c>
      <c r="AK14" s="79">
        <f t="shared" si="0"/>
        <v>6.1085639842687289</v>
      </c>
      <c r="AL14" s="80"/>
      <c r="AM14" s="70"/>
      <c r="AN14" s="70"/>
      <c r="AO14" s="70"/>
    </row>
    <row r="15" spans="1:41" s="65" customFormat="1" ht="15.4" x14ac:dyDescent="0.45">
      <c r="A15" s="67" t="s">
        <v>81</v>
      </c>
      <c r="B15" s="79">
        <v>0.35466945195709337</v>
      </c>
      <c r="C15" s="79">
        <v>0.50236067556179886</v>
      </c>
      <c r="D15" s="79">
        <v>0.54287598141672644</v>
      </c>
      <c r="E15" s="79">
        <v>0.69991413193910645</v>
      </c>
      <c r="F15" s="79">
        <v>0.89372234508011106</v>
      </c>
      <c r="G15" s="79">
        <v>0.70837740116367187</v>
      </c>
      <c r="H15" s="79">
        <v>0.55206736995363026</v>
      </c>
      <c r="I15" s="79">
        <v>0.8657842067958097</v>
      </c>
      <c r="J15" s="79">
        <v>0.74743299128404195</v>
      </c>
      <c r="K15" s="79">
        <v>0.69650689815837719</v>
      </c>
      <c r="L15" s="79">
        <v>0.82621766651291317</v>
      </c>
      <c r="M15" s="79">
        <v>0.60920700822925222</v>
      </c>
      <c r="N15" s="79">
        <v>0.40424324571789866</v>
      </c>
      <c r="O15" s="79">
        <v>0.45119448290914504</v>
      </c>
      <c r="P15" s="79">
        <v>0.62451139469284067</v>
      </c>
      <c r="Q15" s="79">
        <v>0.5335567649078049</v>
      </c>
      <c r="R15" s="79">
        <v>0.41077490766450503</v>
      </c>
      <c r="S15" s="79">
        <v>0.45794122597757109</v>
      </c>
      <c r="T15" s="79">
        <v>0.64526957143125785</v>
      </c>
      <c r="U15" s="79">
        <v>0.89026443958048462</v>
      </c>
      <c r="V15" s="79">
        <v>0.85466182231770071</v>
      </c>
      <c r="W15" s="79">
        <v>0.82737041324272775</v>
      </c>
      <c r="X15" s="79">
        <v>0.83272535957614435</v>
      </c>
      <c r="Y15" s="79">
        <v>0.82714644660549053</v>
      </c>
      <c r="Z15" s="79">
        <v>0.7678659507754737</v>
      </c>
      <c r="AA15" s="79">
        <v>0.87372662782197552</v>
      </c>
      <c r="AB15" s="79">
        <v>0.86142676515500349</v>
      </c>
      <c r="AC15" s="79">
        <v>0.91466959705969064</v>
      </c>
      <c r="AD15" s="79">
        <v>0.77938521731943722</v>
      </c>
      <c r="AE15" s="79">
        <v>0.77851162924427564</v>
      </c>
      <c r="AF15" s="79">
        <v>0.78169752505893053</v>
      </c>
      <c r="AG15" s="79">
        <v>0.7852071896739794</v>
      </c>
      <c r="AH15" s="79">
        <v>0.83816126383264267</v>
      </c>
      <c r="AI15" s="79">
        <f t="shared" si="1"/>
        <v>0.70119539298840949</v>
      </c>
      <c r="AJ15" s="79">
        <f t="shared" si="2"/>
        <v>0.65661650844483777</v>
      </c>
      <c r="AK15" s="79">
        <f t="shared" si="0"/>
        <v>0.82007241843793421</v>
      </c>
      <c r="AL15" s="70"/>
      <c r="AM15" s="70"/>
      <c r="AN15" s="70"/>
      <c r="AO15" s="70"/>
    </row>
    <row r="16" spans="1:41" s="65" customFormat="1" ht="15.4" x14ac:dyDescent="0.45">
      <c r="A16" s="67" t="s">
        <v>82</v>
      </c>
      <c r="B16" s="79">
        <v>0.87055229116741095</v>
      </c>
      <c r="C16" s="79">
        <v>1.0615923709985182</v>
      </c>
      <c r="D16" s="79">
        <v>1.2958975040270244</v>
      </c>
      <c r="E16" s="79">
        <v>1.8716804876573856</v>
      </c>
      <c r="F16" s="79">
        <v>2.0060530335611126</v>
      </c>
      <c r="G16" s="79">
        <v>1.6196568720073907</v>
      </c>
      <c r="H16" s="79">
        <v>1.9102400186885333</v>
      </c>
      <c r="I16" s="79">
        <v>1.3281881033621989</v>
      </c>
      <c r="J16" s="79">
        <v>1.4781783217325202</v>
      </c>
      <c r="K16" s="79">
        <v>1.4813331979814846</v>
      </c>
      <c r="L16" s="79">
        <v>1.2306923923218875</v>
      </c>
      <c r="M16" s="79">
        <v>1.3542025999130698</v>
      </c>
      <c r="N16" s="79">
        <v>1.6950017794650163</v>
      </c>
      <c r="O16" s="79">
        <v>1.5906840246764438</v>
      </c>
      <c r="P16" s="79">
        <v>1.6896426274449463</v>
      </c>
      <c r="Q16" s="79">
        <v>1.5192198426744195</v>
      </c>
      <c r="R16" s="79">
        <v>0.8498574795964059</v>
      </c>
      <c r="S16" s="79">
        <v>1.9311404721212195</v>
      </c>
      <c r="T16" s="79">
        <v>2.5378641141847029</v>
      </c>
      <c r="U16" s="79">
        <v>2.411017977366809</v>
      </c>
      <c r="V16" s="79">
        <v>2.5901372381531744</v>
      </c>
      <c r="W16" s="79">
        <v>2.6963715101238366</v>
      </c>
      <c r="X16" s="79">
        <v>3.2094160856244738</v>
      </c>
      <c r="Y16" s="79">
        <v>3.4836275461413733</v>
      </c>
      <c r="Z16" s="79">
        <v>3.7111664238133293</v>
      </c>
      <c r="AA16" s="79">
        <v>4.3141572541461795</v>
      </c>
      <c r="AB16" s="79">
        <v>4.8393196691037321</v>
      </c>
      <c r="AC16" s="79">
        <v>4.05861980751496</v>
      </c>
      <c r="AD16" s="79">
        <v>3.8223138214442649</v>
      </c>
      <c r="AE16" s="79">
        <v>3.767885563330303</v>
      </c>
      <c r="AF16" s="79">
        <v>4.04441711496096</v>
      </c>
      <c r="AG16" s="79">
        <v>4.0674603728571439</v>
      </c>
      <c r="AH16" s="79">
        <v>4.7258022060131921</v>
      </c>
      <c r="AI16" s="79">
        <f t="shared" si="1"/>
        <v>2.4564663673992548</v>
      </c>
      <c r="AJ16" s="79">
        <f t="shared" si="2"/>
        <v>1.8213436621246402</v>
      </c>
      <c r="AK16" s="79">
        <f t="shared" si="0"/>
        <v>4.1501269147982294</v>
      </c>
      <c r="AL16" s="70"/>
      <c r="AM16" s="70"/>
      <c r="AN16" s="70"/>
      <c r="AO16" s="70"/>
    </row>
    <row r="17" spans="1:41" s="65" customFormat="1" ht="15.4" x14ac:dyDescent="0.45">
      <c r="A17" s="67" t="s">
        <v>83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1.9306931505642513</v>
      </c>
      <c r="S17" s="79">
        <v>1.0358309510807284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68"/>
      <c r="AF17" s="68"/>
      <c r="AG17" s="68"/>
      <c r="AH17" s="68"/>
      <c r="AI17" s="79">
        <f t="shared" si="1"/>
        <v>0.10229393453948206</v>
      </c>
      <c r="AJ17" s="79">
        <f t="shared" si="2"/>
        <v>0.12360517090187416</v>
      </c>
      <c r="AK17" s="79">
        <f t="shared" si="0"/>
        <v>0</v>
      </c>
      <c r="AL17" s="70"/>
      <c r="AM17" s="70"/>
      <c r="AN17" s="70"/>
      <c r="AO17" s="70"/>
    </row>
    <row r="18" spans="1:41" s="65" customFormat="1" ht="15.4" x14ac:dyDescent="0.45">
      <c r="A18" s="67" t="s">
        <v>84</v>
      </c>
      <c r="B18" s="79">
        <v>1.4079302486781586</v>
      </c>
      <c r="C18" s="79">
        <v>1.9715286889972476</v>
      </c>
      <c r="D18" s="79">
        <v>2.9420375767100015</v>
      </c>
      <c r="E18" s="79">
        <v>3.2951013627245578</v>
      </c>
      <c r="F18" s="79">
        <v>3.1891099507894616</v>
      </c>
      <c r="G18" s="79">
        <v>2.3600714420679125</v>
      </c>
      <c r="H18" s="79">
        <v>2.3330251216946651</v>
      </c>
      <c r="I18" s="79">
        <v>2.1958934417122449</v>
      </c>
      <c r="J18" s="79">
        <v>1.8787988111718139</v>
      </c>
      <c r="K18" s="79">
        <v>1.5072472739190399</v>
      </c>
      <c r="L18" s="79">
        <v>1.4179861077211169</v>
      </c>
      <c r="M18" s="79">
        <v>1.5263324317424554</v>
      </c>
      <c r="N18" s="79">
        <v>1.4705724189661158</v>
      </c>
      <c r="O18" s="79">
        <v>1.1365587559088437</v>
      </c>
      <c r="P18" s="79">
        <v>1.7701018001804198</v>
      </c>
      <c r="Q18" s="79">
        <v>2.542764338179528</v>
      </c>
      <c r="R18" s="79">
        <v>1.835659532671861</v>
      </c>
      <c r="S18" s="79">
        <v>1.3322571932640286</v>
      </c>
      <c r="T18" s="79">
        <v>1.6663595163322487</v>
      </c>
      <c r="U18" s="79">
        <v>1.7543591358118491</v>
      </c>
      <c r="V18" s="79">
        <v>1.3933236780651719</v>
      </c>
      <c r="W18" s="79">
        <v>1.4382820998604207</v>
      </c>
      <c r="X18" s="79">
        <v>1.5179268725885633</v>
      </c>
      <c r="Y18" s="79">
        <v>1.5295865393417234</v>
      </c>
      <c r="Z18" s="79">
        <v>1.5388434757288221</v>
      </c>
      <c r="AA18" s="79">
        <v>1.5059444776447271</v>
      </c>
      <c r="AB18" s="79">
        <v>1.8271187672982563</v>
      </c>
      <c r="AC18" s="79">
        <v>1.9879794671799147</v>
      </c>
      <c r="AD18" s="79">
        <v>1.4578064780324256</v>
      </c>
      <c r="AE18" s="79">
        <v>1.4343109866341759</v>
      </c>
      <c r="AF18" s="79">
        <v>1.4214659016069848</v>
      </c>
      <c r="AG18" s="79">
        <v>1.3267133617343092</v>
      </c>
      <c r="AH18" s="79">
        <v>2.0221460868966799</v>
      </c>
      <c r="AI18" s="79">
        <f t="shared" si="1"/>
        <v>1.8162164649047194</v>
      </c>
      <c r="AJ18" s="79">
        <f t="shared" si="2"/>
        <v>1.8922005974624769</v>
      </c>
      <c r="AK18" s="79">
        <f t="shared" si="0"/>
        <v>1.6135921114173659</v>
      </c>
      <c r="AL18" s="70"/>
      <c r="AM18" s="70"/>
      <c r="AN18" s="70"/>
      <c r="AO18" s="70"/>
    </row>
    <row r="19" spans="1:41" s="65" customFormat="1" ht="15.4" x14ac:dyDescent="0.45">
      <c r="A19" s="67" t="s">
        <v>85</v>
      </c>
      <c r="B19" s="79">
        <v>5.8036819411160737E-3</v>
      </c>
      <c r="C19" s="79">
        <v>5.7818870206169295E-3</v>
      </c>
      <c r="D19" s="79">
        <v>0</v>
      </c>
      <c r="E19" s="79">
        <v>-7.8642037296528799E-3</v>
      </c>
      <c r="F19" s="79">
        <v>0</v>
      </c>
      <c r="G19" s="79">
        <v>0</v>
      </c>
      <c r="H19" s="79">
        <v>0</v>
      </c>
      <c r="I19" s="79">
        <v>6.3064394318649464E-2</v>
      </c>
      <c r="J19" s="79">
        <v>6.030345909211806E-2</v>
      </c>
      <c r="K19" s="79">
        <v>6.3056661217821344E-2</v>
      </c>
      <c r="L19" s="79">
        <v>5.3132968907582838E-2</v>
      </c>
      <c r="M19" s="79">
        <v>4.861869715009752E-2</v>
      </c>
      <c r="N19" s="79">
        <v>4.8671427578074758E-2</v>
      </c>
      <c r="O19" s="79">
        <v>4.6599495149434282E-2</v>
      </c>
      <c r="P19" s="79">
        <v>5.0181115627124337E-2</v>
      </c>
      <c r="Q19" s="79">
        <v>5.6759345874307657E-2</v>
      </c>
      <c r="R19" s="79">
        <v>8.115790573344879E-2</v>
      </c>
      <c r="S19" s="79">
        <v>0.10222011940373305</v>
      </c>
      <c r="T19" s="79">
        <v>8.565263177689604E-2</v>
      </c>
      <c r="U19" s="79">
        <v>2.0964599764267598E-2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68"/>
      <c r="AF19" s="68"/>
      <c r="AG19" s="68"/>
      <c r="AH19" s="68"/>
      <c r="AI19" s="79">
        <f t="shared" si="1"/>
        <v>2.7038075407780547E-2</v>
      </c>
      <c r="AJ19" s="79">
        <f t="shared" si="2"/>
        <v>3.2671007784401497E-2</v>
      </c>
      <c r="AK19" s="79">
        <f t="shared" si="0"/>
        <v>0</v>
      </c>
      <c r="AL19" s="70"/>
      <c r="AM19" s="70"/>
      <c r="AN19" s="70"/>
      <c r="AO19" s="70"/>
    </row>
    <row r="20" spans="1:41" s="65" customFormat="1" ht="15.4" x14ac:dyDescent="0.45">
      <c r="A20" s="67" t="s">
        <v>86</v>
      </c>
      <c r="B20" s="79">
        <v>8.9634643312792694E-2</v>
      </c>
      <c r="C20" s="79">
        <v>0.15165605299978835</v>
      </c>
      <c r="D20" s="79">
        <v>0.25392586227556563</v>
      </c>
      <c r="E20" s="79">
        <v>0.28311133426750373</v>
      </c>
      <c r="F20" s="79">
        <v>0.1635704781211369</v>
      </c>
      <c r="G20" s="79">
        <v>0.13081843966213541</v>
      </c>
      <c r="H20" s="79">
        <v>0.20696817028116568</v>
      </c>
      <c r="I20" s="79">
        <v>0.21371747359893351</v>
      </c>
      <c r="J20" s="79">
        <v>0.24655976977665511</v>
      </c>
      <c r="K20" s="79">
        <v>0.20201332493621246</v>
      </c>
      <c r="L20" s="79">
        <v>7.4386156470615958E-2</v>
      </c>
      <c r="M20" s="79">
        <v>6.8999262117057591E-2</v>
      </c>
      <c r="N20" s="79">
        <v>0.10371649448184979</v>
      </c>
      <c r="O20" s="79">
        <v>4.7625270199893523E-2</v>
      </c>
      <c r="P20" s="79">
        <v>8.903442667175436E-2</v>
      </c>
      <c r="Q20" s="79">
        <v>7.4709072786688646E-2</v>
      </c>
      <c r="R20" s="79">
        <v>9.9953974935916484E-2</v>
      </c>
      <c r="S20" s="79">
        <v>2.4604097007733507E-2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68"/>
      <c r="AF20" s="68"/>
      <c r="AG20" s="68"/>
      <c r="AH20" s="68"/>
      <c r="AI20" s="79">
        <f t="shared" si="1"/>
        <v>8.7069113927703418E-2</v>
      </c>
      <c r="AJ20" s="79">
        <f t="shared" si="2"/>
        <v>0.10520851266264163</v>
      </c>
      <c r="AK20" s="79">
        <f t="shared" si="0"/>
        <v>0</v>
      </c>
      <c r="AL20" s="70"/>
      <c r="AM20" s="70"/>
      <c r="AN20" s="70"/>
      <c r="AO20" s="70"/>
    </row>
    <row r="21" spans="1:41" s="65" customFormat="1" ht="15.4" x14ac:dyDescent="0.45">
      <c r="A21" s="67" t="s">
        <v>87</v>
      </c>
      <c r="B21" s="79">
        <v>9.6728032351934556E-2</v>
      </c>
      <c r="C21" s="79">
        <v>0.23696258281216925</v>
      </c>
      <c r="D21" s="79">
        <v>0.20138947697717272</v>
      </c>
      <c r="E21" s="79">
        <v>0.14941987086340475</v>
      </c>
      <c r="F21" s="79">
        <v>0.19931937192434135</v>
      </c>
      <c r="G21" s="79">
        <v>0.33817011613341125</v>
      </c>
      <c r="H21" s="79">
        <v>0.2401977328921058</v>
      </c>
      <c r="I21" s="79">
        <v>0.1731568413591619</v>
      </c>
      <c r="J21" s="79">
        <v>0.17708924042658614</v>
      </c>
      <c r="K21" s="79">
        <v>0.16235961862917375</v>
      </c>
      <c r="L21" s="79">
        <v>6.907285957985769E-2</v>
      </c>
      <c r="M21" s="79">
        <v>0.20233235581656747</v>
      </c>
      <c r="N21" s="79">
        <v>0.19487885089792634</v>
      </c>
      <c r="O21" s="79">
        <v>9.4810922521018789E-2</v>
      </c>
      <c r="P21" s="79">
        <v>0.11370151515512983</v>
      </c>
      <c r="Q21" s="79">
        <v>0.10868536996701079</v>
      </c>
      <c r="R21" s="79">
        <v>8.4332986183459583E-3</v>
      </c>
      <c r="S21" s="79">
        <v>1.445024199608571E-2</v>
      </c>
      <c r="T21" s="79">
        <v>6.1586776237847196E-3</v>
      </c>
      <c r="U21" s="79">
        <v>6.0679773303981268E-3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68"/>
      <c r="AF21" s="68"/>
      <c r="AG21" s="68"/>
      <c r="AH21" s="68"/>
      <c r="AI21" s="79">
        <f t="shared" si="1"/>
        <v>9.6323619099158195E-2</v>
      </c>
      <c r="AJ21" s="79">
        <f t="shared" si="2"/>
        <v>0.11639103974481614</v>
      </c>
      <c r="AK21" s="79">
        <f t="shared" si="0"/>
        <v>0</v>
      </c>
      <c r="AL21" s="70"/>
      <c r="AM21" s="70"/>
      <c r="AN21" s="70"/>
      <c r="AO21" s="70"/>
    </row>
    <row r="22" spans="1:41" s="65" customFormat="1" ht="15.4" x14ac:dyDescent="0.45">
      <c r="A22" s="67" t="s">
        <v>88</v>
      </c>
      <c r="B22" s="79">
        <v>1.8270850555365419</v>
      </c>
      <c r="C22" s="79">
        <v>2.0663137221221159</v>
      </c>
      <c r="D22" s="79">
        <v>2.5830389438376495</v>
      </c>
      <c r="E22" s="79">
        <v>2.8380338419571318</v>
      </c>
      <c r="F22" s="79">
        <v>2.7711822354642299</v>
      </c>
      <c r="G22" s="79">
        <v>2.4526232633254774</v>
      </c>
      <c r="H22" s="79">
        <v>2.5235154446859731</v>
      </c>
      <c r="I22" s="79">
        <v>2.3432144352424031</v>
      </c>
      <c r="J22" s="79">
        <v>2.7985013590268792</v>
      </c>
      <c r="K22" s="79">
        <v>2.9425697656440479</v>
      </c>
      <c r="L22" s="79">
        <v>2.4540790014189824</v>
      </c>
      <c r="M22" s="79">
        <v>2.4235683882397097</v>
      </c>
      <c r="N22" s="79">
        <v>2.4932518198625684</v>
      </c>
      <c r="O22" s="79">
        <v>2.0943395744519333</v>
      </c>
      <c r="P22" s="79">
        <v>1.919480606403779</v>
      </c>
      <c r="Q22" s="79">
        <v>1.9370637689347256</v>
      </c>
      <c r="R22" s="79">
        <v>1.3588163847417318</v>
      </c>
      <c r="S22" s="79">
        <v>1.3996419783951786</v>
      </c>
      <c r="T22" s="79">
        <v>2.1372863115211684</v>
      </c>
      <c r="U22" s="79">
        <v>3.1042568721450019</v>
      </c>
      <c r="V22" s="79">
        <v>3.1662340425036102</v>
      </c>
      <c r="W22" s="79">
        <v>3.1355022074755081</v>
      </c>
      <c r="X22" s="79">
        <v>3.0018916642466826</v>
      </c>
      <c r="Y22" s="79">
        <v>3.7308360613253324</v>
      </c>
      <c r="Z22" s="79">
        <v>3.945792210937709</v>
      </c>
      <c r="AA22" s="79">
        <v>3.8681155986798088</v>
      </c>
      <c r="AB22" s="79">
        <v>3.9617237118100022</v>
      </c>
      <c r="AC22" s="79">
        <v>4.3961638039824695</v>
      </c>
      <c r="AD22" s="79">
        <v>5.0088355960165192</v>
      </c>
      <c r="AE22" s="79">
        <v>5.4091147258339207</v>
      </c>
      <c r="AF22" s="79">
        <v>4.7792908140181067</v>
      </c>
      <c r="AG22" s="79">
        <v>4.612355327193999</v>
      </c>
      <c r="AH22" s="79">
        <v>5.0519301011523607</v>
      </c>
      <c r="AI22" s="79">
        <f t="shared" si="1"/>
        <v>3.0465348072161604</v>
      </c>
      <c r="AJ22" s="79">
        <f t="shared" si="2"/>
        <v>2.4792636145211824</v>
      </c>
      <c r="AK22" s="79">
        <f t="shared" si="0"/>
        <v>4.5592579877360997</v>
      </c>
      <c r="AL22" s="70"/>
      <c r="AM22" s="70"/>
      <c r="AN22" s="70"/>
      <c r="AO22" s="70"/>
    </row>
    <row r="23" spans="1:41" s="65" customFormat="1" ht="15.4" x14ac:dyDescent="0.45">
      <c r="A23" s="67" t="s">
        <v>89</v>
      </c>
      <c r="B23" s="79">
        <v>1.741104582334823</v>
      </c>
      <c r="C23" s="79">
        <v>1.7440446094975661</v>
      </c>
      <c r="D23" s="79">
        <v>2.8719890629788103</v>
      </c>
      <c r="E23" s="79">
        <v>2.9500201030673887</v>
      </c>
      <c r="F23" s="79">
        <v>4.2307144105231167</v>
      </c>
      <c r="G23" s="79">
        <v>3.3603430487362163</v>
      </c>
      <c r="H23" s="79">
        <v>4.1102326119938564</v>
      </c>
      <c r="I23" s="79">
        <v>3.2313769837517095</v>
      </c>
      <c r="J23" s="79">
        <v>3.4491725399203692</v>
      </c>
      <c r="K23" s="79">
        <v>3.2075898471052695</v>
      </c>
      <c r="L23" s="79">
        <v>3.3586677970705803</v>
      </c>
      <c r="M23" s="79">
        <v>3.276114431194955</v>
      </c>
      <c r="N23" s="79">
        <v>3.9232647158469547</v>
      </c>
      <c r="O23" s="79">
        <v>3.7257615225609011</v>
      </c>
      <c r="P23" s="79">
        <v>3.6714790927187173</v>
      </c>
      <c r="Q23" s="79">
        <v>2.9505824197182426</v>
      </c>
      <c r="R23" s="79">
        <v>3.743552064493501</v>
      </c>
      <c r="S23" s="79">
        <v>3.668929960176647</v>
      </c>
      <c r="T23" s="79">
        <v>2.51301290525039</v>
      </c>
      <c r="U23" s="79">
        <v>4.3993963295911795</v>
      </c>
      <c r="V23" s="79">
        <v>4.0296504052040589</v>
      </c>
      <c r="W23" s="79">
        <v>3.9651769165380593</v>
      </c>
      <c r="X23" s="79">
        <v>4.1704040382988197</v>
      </c>
      <c r="Y23" s="79">
        <v>4.5476633244543079</v>
      </c>
      <c r="Z23" s="79">
        <v>4.9909391152551601</v>
      </c>
      <c r="AA23" s="79">
        <v>6.760132198050302</v>
      </c>
      <c r="AB23" s="79">
        <v>5.9732302654584322</v>
      </c>
      <c r="AC23" s="79">
        <v>6.2955300210886538</v>
      </c>
      <c r="AD23" s="79">
        <v>3.4727631635757819</v>
      </c>
      <c r="AE23" s="79">
        <v>3.152597958520889</v>
      </c>
      <c r="AF23" s="79">
        <v>4.6423908783651537</v>
      </c>
      <c r="AG23" s="79">
        <v>4.6544341789990913</v>
      </c>
      <c r="AH23" s="79">
        <v>5.2922900659568874</v>
      </c>
      <c r="AI23" s="79">
        <f t="shared" si="1"/>
        <v>3.8810470172211144</v>
      </c>
      <c r="AJ23" s="79">
        <f t="shared" si="2"/>
        <v>3.4516768217927685</v>
      </c>
      <c r="AK23" s="79">
        <f t="shared" si="0"/>
        <v>5.0260342050300393</v>
      </c>
      <c r="AL23" s="70"/>
      <c r="AM23" s="70"/>
      <c r="AN23" s="70"/>
      <c r="AO23" s="70"/>
    </row>
    <row r="24" spans="1:41" s="65" customFormat="1" ht="15.4" x14ac:dyDescent="0.45">
      <c r="A24" s="67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68"/>
      <c r="AF24" s="68"/>
      <c r="AG24" s="68"/>
      <c r="AH24" s="68"/>
      <c r="AI24" s="79"/>
      <c r="AJ24" s="79"/>
      <c r="AK24" s="68"/>
      <c r="AL24" s="70"/>
      <c r="AM24" s="70"/>
      <c r="AN24" s="70"/>
      <c r="AO24" s="70"/>
    </row>
    <row r="25" spans="1:41" s="65" customFormat="1" ht="15.4" x14ac:dyDescent="0.45">
      <c r="A25" s="67" t="s">
        <v>90</v>
      </c>
      <c r="B25" s="79">
        <v>1.031765678420635</v>
      </c>
      <c r="C25" s="79">
        <v>1.7440446094975661</v>
      </c>
      <c r="D25" s="79">
        <v>1.313409632459821</v>
      </c>
      <c r="E25" s="79">
        <v>2.6297897271959245</v>
      </c>
      <c r="F25" s="79">
        <v>1.8565635046178575</v>
      </c>
      <c r="G25" s="79">
        <v>1.0821443716269152</v>
      </c>
      <c r="H25" s="79">
        <v>2.0918491254229998</v>
      </c>
      <c r="I25" s="79">
        <v>2.5421255538552283</v>
      </c>
      <c r="J25" s="79">
        <v>3.1059399200758171</v>
      </c>
      <c r="K25" s="79">
        <v>3.1538826602953431</v>
      </c>
      <c r="L25" s="79">
        <v>2.4507581908622584</v>
      </c>
      <c r="M25" s="79">
        <v>2.8488592138153099</v>
      </c>
      <c r="N25" s="79">
        <v>2.7250977788495554</v>
      </c>
      <c r="O25" s="79">
        <v>2.2089626093761074</v>
      </c>
      <c r="P25" s="79">
        <v>1.3065087509585265</v>
      </c>
      <c r="Q25" s="79">
        <v>7.8219231009205914E-2</v>
      </c>
      <c r="R25" s="79">
        <v>0.7836625713729749</v>
      </c>
      <c r="S25" s="79">
        <v>0.91949055425785786</v>
      </c>
      <c r="T25" s="79">
        <v>0.4980017535776744</v>
      </c>
      <c r="U25" s="79">
        <v>0.75735777414887651</v>
      </c>
      <c r="V25" s="79">
        <v>0.31932146535189415</v>
      </c>
      <c r="W25" s="79">
        <v>0.72395083827228901</v>
      </c>
      <c r="X25" s="79">
        <v>0.17223416694458965</v>
      </c>
      <c r="Y25" s="79">
        <v>-0.73252651939070923</v>
      </c>
      <c r="Z25" s="79">
        <v>1.2640346736990771</v>
      </c>
      <c r="AA25" s="79">
        <v>1.6466991245136331</v>
      </c>
      <c r="AB25" s="79">
        <v>1.5267581793652076</v>
      </c>
      <c r="AC25" s="79">
        <v>2.3221343082427892</v>
      </c>
      <c r="AD25" s="79">
        <v>2.2279749956713948</v>
      </c>
      <c r="AE25" s="79">
        <v>2.919946013389473</v>
      </c>
      <c r="AF25" s="79">
        <v>3.3596239432157118</v>
      </c>
      <c r="AG25" s="79">
        <v>4.0932114040446468</v>
      </c>
      <c r="AH25" s="79">
        <v>1.2963786072224048</v>
      </c>
      <c r="AI25" s="79">
        <f>+AVERAGE(B25:AH25)</f>
        <v>1.7050961943102683</v>
      </c>
      <c r="AJ25" s="79">
        <f>+AVERAGE(B25:Y25)</f>
        <v>1.4838088817864381</v>
      </c>
      <c r="AK25" s="79">
        <f t="shared" si="0"/>
        <v>2.2951956943738154</v>
      </c>
      <c r="AL25" s="70"/>
      <c r="AM25" s="70"/>
      <c r="AN25" s="70"/>
      <c r="AO25" s="70"/>
    </row>
    <row r="26" spans="1:41" s="65" customFormat="1" ht="15.4" x14ac:dyDescent="0.45">
      <c r="A26" s="67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68"/>
      <c r="AF26" s="68"/>
      <c r="AG26" s="68"/>
      <c r="AH26" s="68"/>
      <c r="AI26" s="79"/>
      <c r="AJ26" s="79"/>
      <c r="AK26" s="68"/>
      <c r="AL26" s="70"/>
      <c r="AM26" s="70"/>
      <c r="AN26" s="70"/>
      <c r="AO26" s="70"/>
    </row>
    <row r="27" spans="1:41" s="65" customFormat="1" ht="15.4" x14ac:dyDescent="0.45">
      <c r="A27" s="76" t="s">
        <v>91</v>
      </c>
      <c r="B27" s="78">
        <v>13.482017634567537</v>
      </c>
      <c r="C27" s="78">
        <v>18.690404762303217</v>
      </c>
      <c r="D27" s="78">
        <v>25.215853827412765</v>
      </c>
      <c r="E27" s="78">
        <v>32.375267407993952</v>
      </c>
      <c r="F27" s="78">
        <v>36.209244396463767</v>
      </c>
      <c r="G27" s="78">
        <v>28.790500842730161</v>
      </c>
      <c r="H27" s="78">
        <v>27.408180120113474</v>
      </c>
      <c r="I27" s="78">
        <v>27.229031847649242</v>
      </c>
      <c r="J27" s="78">
        <v>26.573990330003216</v>
      </c>
      <c r="K27" s="78">
        <v>27.660717212287768</v>
      </c>
      <c r="L27" s="78">
        <v>22.947465109073683</v>
      </c>
      <c r="M27" s="78">
        <v>21.278537570383843</v>
      </c>
      <c r="N27" s="78">
        <v>23.677065763931225</v>
      </c>
      <c r="O27" s="78">
        <v>24.304762608703026</v>
      </c>
      <c r="P27" s="78">
        <v>22.009975957516673</v>
      </c>
      <c r="Q27" s="78">
        <v>22.090364703344079</v>
      </c>
      <c r="R27" s="78">
        <v>24.651613715246796</v>
      </c>
      <c r="S27" s="78">
        <v>23.883924902924988</v>
      </c>
      <c r="T27" s="78">
        <v>23.257642058621414</v>
      </c>
      <c r="U27" s="78">
        <v>24.926476929223885</v>
      </c>
      <c r="V27" s="78">
        <v>23.184391696266125</v>
      </c>
      <c r="W27" s="78">
        <v>22.952924395109935</v>
      </c>
      <c r="X27" s="78">
        <v>24.036228692574593</v>
      </c>
      <c r="Y27" s="78">
        <v>23.804309948215092</v>
      </c>
      <c r="Z27" s="78">
        <v>27.589022944271335</v>
      </c>
      <c r="AA27" s="78">
        <v>40.145314552614984</v>
      </c>
      <c r="AB27" s="78">
        <v>39.618656038141332</v>
      </c>
      <c r="AC27" s="78">
        <v>41.606339394822974</v>
      </c>
      <c r="AD27" s="78">
        <v>39.46967171842612</v>
      </c>
      <c r="AE27" s="78">
        <v>40.254495447849855</v>
      </c>
      <c r="AF27" s="78">
        <v>43.737434447312999</v>
      </c>
      <c r="AG27" s="78">
        <v>43.352477557148021</v>
      </c>
      <c r="AH27" s="78">
        <v>38.615813116923803</v>
      </c>
      <c r="AI27" s="78">
        <f>+AVERAGE(B27:AH27)</f>
        <v>28.637276292429455</v>
      </c>
      <c r="AJ27" s="78">
        <f>+AVERAGE(B27:Y27)</f>
        <v>24.610037184694189</v>
      </c>
      <c r="AK27" s="78">
        <f t="shared" si="0"/>
        <v>39.376580579723488</v>
      </c>
      <c r="AL27" s="80"/>
      <c r="AM27" s="70"/>
      <c r="AN27" s="70"/>
      <c r="AO27" s="70"/>
    </row>
    <row r="28" spans="1:41" s="65" customFormat="1" ht="15.4" x14ac:dyDescent="0.45">
      <c r="A28" s="7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7"/>
      <c r="AF28" s="77"/>
      <c r="AG28" s="77"/>
      <c r="AH28" s="77"/>
      <c r="AI28" s="79"/>
      <c r="AJ28" s="79"/>
      <c r="AK28" s="68"/>
      <c r="AL28" s="70"/>
      <c r="AM28" s="70"/>
      <c r="AN28" s="70"/>
      <c r="AO28" s="70"/>
    </row>
    <row r="29" spans="1:41" s="65" customFormat="1" ht="15.4" x14ac:dyDescent="0.45">
      <c r="A29" s="76" t="s">
        <v>92</v>
      </c>
      <c r="B29" s="78">
        <v>9.4516829532369293</v>
      </c>
      <c r="C29" s="78">
        <v>13.81845405968502</v>
      </c>
      <c r="D29" s="78">
        <v>19.179204255022011</v>
      </c>
      <c r="E29" s="78">
        <v>23.554941653093604</v>
      </c>
      <c r="F29" s="78">
        <v>28.041290846776075</v>
      </c>
      <c r="G29" s="78">
        <v>22.964523880410916</v>
      </c>
      <c r="H29" s="78">
        <v>20.131999981871811</v>
      </c>
      <c r="I29" s="78">
        <v>19.935506235819375</v>
      </c>
      <c r="J29" s="78">
        <v>19.031413715802906</v>
      </c>
      <c r="K29" s="78">
        <v>20.150553576237908</v>
      </c>
      <c r="L29" s="78">
        <v>16.715632018325564</v>
      </c>
      <c r="M29" s="78">
        <v>15.478425219967409</v>
      </c>
      <c r="N29" s="78">
        <v>17.821750102255468</v>
      </c>
      <c r="O29" s="78">
        <v>17.561463966276872</v>
      </c>
      <c r="P29" s="78">
        <v>16.739741342344331</v>
      </c>
      <c r="Q29" s="78">
        <v>17.132670315342288</v>
      </c>
      <c r="R29" s="78">
        <v>18.734631966880745</v>
      </c>
      <c r="S29" s="78">
        <v>19.004344560518685</v>
      </c>
      <c r="T29" s="78">
        <v>16.639668306811423</v>
      </c>
      <c r="U29" s="78">
        <v>18.527997643195864</v>
      </c>
      <c r="V29" s="78">
        <v>18.043943482509192</v>
      </c>
      <c r="W29" s="78">
        <v>18.027962485786439</v>
      </c>
      <c r="X29" s="78">
        <v>19.080913904884746</v>
      </c>
      <c r="Y29" s="78">
        <v>19.14431640786162</v>
      </c>
      <c r="Z29" s="78">
        <v>20.103817653912227</v>
      </c>
      <c r="AA29" s="78">
        <v>27.230790238280928</v>
      </c>
      <c r="AB29" s="78">
        <v>26.777615404269241</v>
      </c>
      <c r="AC29" s="78">
        <v>29.157569392647449</v>
      </c>
      <c r="AD29" s="78">
        <v>27.678513887969284</v>
      </c>
      <c r="AE29" s="78">
        <v>27.786404883600795</v>
      </c>
      <c r="AF29" s="78">
        <v>28.357769249546937</v>
      </c>
      <c r="AG29" s="78">
        <v>28.34217281232177</v>
      </c>
      <c r="AH29" s="78">
        <v>27.440294344004197</v>
      </c>
      <c r="AI29" s="78">
        <f t="shared" ref="AI29:AI43" si="3">+AVERAGE(B29:AH29)</f>
        <v>20.842060022650607</v>
      </c>
      <c r="AJ29" s="78">
        <f t="shared" ref="AJ29:AJ35" si="4">+AVERAGE(B29:Y29)</f>
        <v>18.538043036704881</v>
      </c>
      <c r="AK29" s="78">
        <f t="shared" si="0"/>
        <v>26.986105318505867</v>
      </c>
      <c r="AL29" s="80"/>
      <c r="AM29" s="70"/>
      <c r="AN29" s="70"/>
      <c r="AO29" s="70"/>
    </row>
    <row r="30" spans="1:41" s="65" customFormat="1" ht="15.4" x14ac:dyDescent="0.45">
      <c r="A30" s="67" t="s">
        <v>93</v>
      </c>
      <c r="B30" s="79">
        <v>1.9023179695880466</v>
      </c>
      <c r="C30" s="79">
        <v>2.2179697751219036</v>
      </c>
      <c r="D30" s="79">
        <v>3.922716768946668</v>
      </c>
      <c r="E30" s="79">
        <v>5.1903744615709009</v>
      </c>
      <c r="F30" s="79">
        <v>6.4736553027877299</v>
      </c>
      <c r="G30" s="79">
        <v>6.808396746541133</v>
      </c>
      <c r="H30" s="79">
        <v>7.1670780663893847</v>
      </c>
      <c r="I30" s="79">
        <v>6.5710589625626898</v>
      </c>
      <c r="J30" s="79">
        <v>5.9172102281142394</v>
      </c>
      <c r="K30" s="79">
        <v>4.9581594842062797</v>
      </c>
      <c r="L30" s="79">
        <v>4.1842213014721485</v>
      </c>
      <c r="M30" s="79">
        <v>3.5847694934054224</v>
      </c>
      <c r="N30" s="79">
        <v>3.8728550229982348</v>
      </c>
      <c r="O30" s="79">
        <v>3.8697116713327158</v>
      </c>
      <c r="P30" s="79">
        <v>4.1942507008981522</v>
      </c>
      <c r="Q30" s="79">
        <v>4.2372891274314446</v>
      </c>
      <c r="R30" s="79">
        <v>7.0033237056259887</v>
      </c>
      <c r="S30" s="79">
        <v>6.4632151274644043</v>
      </c>
      <c r="T30" s="79">
        <v>4.6829816383963001</v>
      </c>
      <c r="U30" s="79">
        <v>3.4046287101084491</v>
      </c>
      <c r="V30" s="79">
        <v>2.8848153262298446</v>
      </c>
      <c r="W30" s="79">
        <v>2.4401177366527307</v>
      </c>
      <c r="X30" s="79">
        <v>2.1836483904839619</v>
      </c>
      <c r="Y30" s="79">
        <v>2.1487238002173759</v>
      </c>
      <c r="Z30" s="79">
        <v>1.8926509623819052</v>
      </c>
      <c r="AA30" s="79">
        <v>1.2997837989055707</v>
      </c>
      <c r="AB30" s="79">
        <v>0.67094257919276334</v>
      </c>
      <c r="AC30" s="79">
        <v>0.7116973904663374</v>
      </c>
      <c r="AD30" s="79">
        <v>0.6333395258361707</v>
      </c>
      <c r="AE30" s="79">
        <v>0.74165140102628646</v>
      </c>
      <c r="AF30" s="79">
        <v>1.0203191887697327</v>
      </c>
      <c r="AG30" s="79">
        <v>1.0006679145579185</v>
      </c>
      <c r="AH30" s="79">
        <v>1.3651002708890885</v>
      </c>
      <c r="AI30" s="79">
        <f t="shared" si="3"/>
        <v>3.5036255318355143</v>
      </c>
      <c r="AJ30" s="79">
        <f t="shared" si="4"/>
        <v>4.4284787299394237</v>
      </c>
      <c r="AK30" s="79">
        <f t="shared" si="0"/>
        <v>1.0373503368917527</v>
      </c>
      <c r="AL30" s="70"/>
      <c r="AM30" s="70"/>
      <c r="AN30" s="70"/>
      <c r="AO30" s="70"/>
    </row>
    <row r="31" spans="1:41" s="65" customFormat="1" ht="15.4" x14ac:dyDescent="0.45">
      <c r="A31" s="67" t="s">
        <v>94</v>
      </c>
      <c r="B31" s="79">
        <v>1.8808228512876164</v>
      </c>
      <c r="C31" s="79">
        <v>2.1800557618719565</v>
      </c>
      <c r="D31" s="79">
        <v>3.0602444436313849</v>
      </c>
      <c r="E31" s="79">
        <v>4.2388058102829023</v>
      </c>
      <c r="F31" s="79">
        <v>5.4384805002129255</v>
      </c>
      <c r="G31" s="79">
        <v>6.0265474380406863</v>
      </c>
      <c r="H31" s="79">
        <v>6.4979104274938706</v>
      </c>
      <c r="I31" s="79">
        <v>6.0017690974806319</v>
      </c>
      <c r="J31" s="79">
        <v>5.4499606829511338</v>
      </c>
      <c r="K31" s="79">
        <v>4.4279574905238963</v>
      </c>
      <c r="L31" s="79">
        <v>3.6914130148543176</v>
      </c>
      <c r="M31" s="79">
        <v>3.1720016655806047</v>
      </c>
      <c r="N31" s="79">
        <v>3.2972960778289373</v>
      </c>
      <c r="O31" s="79">
        <v>3.0660901889443588</v>
      </c>
      <c r="P31" s="79">
        <v>3.1678669118581304</v>
      </c>
      <c r="Q31" s="79">
        <v>3.2171057057742676</v>
      </c>
      <c r="R31" s="79">
        <v>4.9551862513473637</v>
      </c>
      <c r="S31" s="79">
        <v>5.2411895273869993</v>
      </c>
      <c r="T31" s="79">
        <v>3.6624508716174295</v>
      </c>
      <c r="U31" s="79">
        <v>2.6893582683855612</v>
      </c>
      <c r="V31" s="79">
        <v>2.2320030803824884</v>
      </c>
      <c r="W31" s="79">
        <v>1.9072725892617393</v>
      </c>
      <c r="X31" s="79">
        <v>1.7910430469240963</v>
      </c>
      <c r="Y31" s="79">
        <v>1.8038073076545795</v>
      </c>
      <c r="Z31" s="79">
        <v>1.6806683907367868</v>
      </c>
      <c r="AA31" s="79">
        <v>1.2177716039228741</v>
      </c>
      <c r="AB31" s="79">
        <v>0.62030267198048383</v>
      </c>
      <c r="AC31" s="79">
        <v>0.65066586508545377</v>
      </c>
      <c r="AD31" s="79">
        <v>0.56968657979116966</v>
      </c>
      <c r="AE31" s="79">
        <v>0.60668964524571989</v>
      </c>
      <c r="AF31" s="79">
        <v>0.75027072758718105</v>
      </c>
      <c r="AG31" s="79">
        <v>0.80995854933671085</v>
      </c>
      <c r="AH31" s="79">
        <v>1.1413389821054907</v>
      </c>
      <c r="AI31" s="79">
        <f t="shared" si="3"/>
        <v>2.9437573341627195</v>
      </c>
      <c r="AJ31" s="79">
        <f t="shared" si="4"/>
        <v>3.7123599588157448</v>
      </c>
      <c r="AK31" s="79">
        <f t="shared" si="0"/>
        <v>0.8941503350879858</v>
      </c>
      <c r="AL31" s="70"/>
      <c r="AM31" s="70"/>
      <c r="AN31" s="70"/>
      <c r="AO31" s="70"/>
    </row>
    <row r="32" spans="1:41" s="65" customFormat="1" ht="15.4" x14ac:dyDescent="0.45">
      <c r="A32" s="67" t="s">
        <v>95</v>
      </c>
      <c r="B32" s="79">
        <v>2.1495118300429907E-2</v>
      </c>
      <c r="C32" s="79">
        <v>3.7914013249947087E-2</v>
      </c>
      <c r="D32" s="79">
        <v>0.86247232531528306</v>
      </c>
      <c r="E32" s="79">
        <v>0.95156865128799839</v>
      </c>
      <c r="F32" s="79">
        <v>1.0351748025748049</v>
      </c>
      <c r="G32" s="79">
        <v>0.78184930850044698</v>
      </c>
      <c r="H32" s="79">
        <v>0.66916763889551389</v>
      </c>
      <c r="I32" s="79">
        <v>0.56928986508205837</v>
      </c>
      <c r="J32" s="79">
        <v>0.46724954516310535</v>
      </c>
      <c r="K32" s="79">
        <v>0.53020199368238408</v>
      </c>
      <c r="L32" s="79">
        <v>0.49280828661783083</v>
      </c>
      <c r="M32" s="79">
        <v>0.4127678278248178</v>
      </c>
      <c r="N32" s="79">
        <v>0.57555894516929684</v>
      </c>
      <c r="O32" s="79">
        <v>0.80362148238835707</v>
      </c>
      <c r="P32" s="79">
        <v>1.0263837890400223</v>
      </c>
      <c r="Q32" s="79">
        <v>1.0201834216571777</v>
      </c>
      <c r="R32" s="79">
        <v>2.0481374542786246</v>
      </c>
      <c r="S32" s="79">
        <v>1.2220256000774044</v>
      </c>
      <c r="T32" s="79">
        <v>1.0205307667788706</v>
      </c>
      <c r="U32" s="79">
        <v>0.71527044172288823</v>
      </c>
      <c r="V32" s="79">
        <v>0.65281224584735653</v>
      </c>
      <c r="W32" s="79">
        <v>0.53284514739099165</v>
      </c>
      <c r="X32" s="79">
        <v>0.39260534355986521</v>
      </c>
      <c r="Y32" s="79">
        <v>0.34491649256279616</v>
      </c>
      <c r="Z32" s="79">
        <v>0.21198257164511858</v>
      </c>
      <c r="AA32" s="79">
        <v>8.2012194982696712E-2</v>
      </c>
      <c r="AB32" s="79">
        <v>5.0639907212279518E-2</v>
      </c>
      <c r="AC32" s="79">
        <v>6.1031525380883675E-2</v>
      </c>
      <c r="AD32" s="79">
        <v>6.3652946045000949E-2</v>
      </c>
      <c r="AE32" s="79">
        <v>0.13496175578056663</v>
      </c>
      <c r="AF32" s="79">
        <v>0.27004846118255177</v>
      </c>
      <c r="AG32" s="79">
        <v>0.19070936522120757</v>
      </c>
      <c r="AH32" s="79">
        <v>0.22376128878359819</v>
      </c>
      <c r="AI32" s="79">
        <f t="shared" si="3"/>
        <v>0.55986819767279306</v>
      </c>
      <c r="AJ32" s="79">
        <f t="shared" si="4"/>
        <v>0.71611877112367794</v>
      </c>
      <c r="AK32" s="79">
        <f t="shared" si="0"/>
        <v>0.14320000180376707</v>
      </c>
      <c r="AL32" s="70"/>
      <c r="AM32" s="70"/>
      <c r="AN32" s="70"/>
      <c r="AO32" s="70"/>
    </row>
    <row r="33" spans="1:41" s="64" customFormat="1" ht="15.4" x14ac:dyDescent="0.45">
      <c r="A33" s="67" t="s">
        <v>96</v>
      </c>
      <c r="B33" s="79">
        <v>2.3814441565046285</v>
      </c>
      <c r="C33" s="79">
        <v>2.5107891779545577</v>
      </c>
      <c r="D33" s="79">
        <v>6.7728506956413481</v>
      </c>
      <c r="E33" s="79">
        <v>8.2923860301212908</v>
      </c>
      <c r="F33" s="79">
        <v>10.57623307579213</v>
      </c>
      <c r="G33" s="79">
        <v>8.045661530281162</v>
      </c>
      <c r="H33" s="79">
        <v>7.7848317679750423</v>
      </c>
      <c r="I33" s="79">
        <v>7.4547134536798314</v>
      </c>
      <c r="J33" s="79">
        <v>7.1106692592780201</v>
      </c>
      <c r="K33" s="79">
        <v>7.4066659899074221</v>
      </c>
      <c r="L33" s="79">
        <v>6.7206564046978832</v>
      </c>
      <c r="M33" s="79">
        <v>6.6114061654867466</v>
      </c>
      <c r="N33" s="79">
        <v>7.0276133486342385</v>
      </c>
      <c r="O33" s="79">
        <v>6.8981906750455</v>
      </c>
      <c r="P33" s="79">
        <v>6.5032185036772026</v>
      </c>
      <c r="Q33" s="79">
        <v>7.2586249569143266</v>
      </c>
      <c r="R33" s="79">
        <v>5.8638542314559281</v>
      </c>
      <c r="S33" s="79">
        <v>4.6736043225203971</v>
      </c>
      <c r="T33" s="79">
        <v>6.3802713764196</v>
      </c>
      <c r="U33" s="79">
        <v>8.1220653854391429</v>
      </c>
      <c r="V33" s="79">
        <v>8.057246003874976</v>
      </c>
      <c r="W33" s="79">
        <v>7.9214958969655678</v>
      </c>
      <c r="X33" s="79">
        <v>7.8684855782422956</v>
      </c>
      <c r="Y33" s="79">
        <v>7.5807508642586949</v>
      </c>
      <c r="Z33" s="79">
        <v>8.1150200113170765</v>
      </c>
      <c r="AA33" s="79">
        <v>8.9828021688139561</v>
      </c>
      <c r="AB33" s="79">
        <v>11.397557712675257</v>
      </c>
      <c r="AC33" s="79">
        <v>11.704095385852137</v>
      </c>
      <c r="AD33" s="79">
        <v>9.1636545812932066</v>
      </c>
      <c r="AE33" s="79">
        <v>9.491649792732149</v>
      </c>
      <c r="AF33" s="79">
        <v>9.3518952369523394</v>
      </c>
      <c r="AG33" s="79">
        <v>9.2659404128328209</v>
      </c>
      <c r="AH33" s="79">
        <v>9.8862043935758059</v>
      </c>
      <c r="AI33" s="79">
        <f t="shared" si="3"/>
        <v>7.6721984408125055</v>
      </c>
      <c r="AJ33" s="79">
        <f t="shared" si="4"/>
        <v>6.909322035448664</v>
      </c>
      <c r="AK33" s="79">
        <f t="shared" si="0"/>
        <v>9.7065355217827491</v>
      </c>
      <c r="AL33" s="79"/>
      <c r="AM33" s="68"/>
      <c r="AN33" s="68"/>
      <c r="AO33" s="68"/>
    </row>
    <row r="34" spans="1:41" s="65" customFormat="1" ht="15.4" x14ac:dyDescent="0.45">
      <c r="A34" s="67" t="s">
        <v>97</v>
      </c>
      <c r="B34" s="79">
        <v>1.6435812306057715</v>
      </c>
      <c r="C34" s="79">
        <v>2.8572000385160115</v>
      </c>
      <c r="D34" s="79">
        <v>3.8138701346726154</v>
      </c>
      <c r="E34" s="79">
        <v>4.3787099946334278</v>
      </c>
      <c r="F34" s="79">
        <v>5.5771424865006782</v>
      </c>
      <c r="G34" s="79">
        <v>1.5200604332779519</v>
      </c>
      <c r="H34" s="79">
        <v>2.5002143275169466</v>
      </c>
      <c r="I34" s="79">
        <v>2.9872196087719329</v>
      </c>
      <c r="J34" s="79">
        <v>2.5991662181021979</v>
      </c>
      <c r="K34" s="79">
        <v>2.9896381892857309</v>
      </c>
      <c r="L34" s="79">
        <v>2.7184155217342068</v>
      </c>
      <c r="M34" s="79">
        <v>1.9928754852029873</v>
      </c>
      <c r="N34" s="79">
        <v>1.502685904138364</v>
      </c>
      <c r="O34" s="79">
        <v>2.4801775327175322</v>
      </c>
      <c r="P34" s="79">
        <v>2.5302292478655524</v>
      </c>
      <c r="Q34" s="79">
        <v>2.4416142456102774</v>
      </c>
      <c r="R34" s="79">
        <v>2.3497528872661557</v>
      </c>
      <c r="S34" s="79">
        <v>2.5172779994994108</v>
      </c>
      <c r="T34" s="79">
        <v>2.7315647375891201</v>
      </c>
      <c r="U34" s="79">
        <v>3.6440498085751267</v>
      </c>
      <c r="V34" s="79">
        <v>3.3379293543530864</v>
      </c>
      <c r="W34" s="79">
        <v>3.1650712070399858</v>
      </c>
      <c r="X34" s="79">
        <v>3.0795323123434586</v>
      </c>
      <c r="Y34" s="79">
        <v>3.6129426463614958</v>
      </c>
      <c r="Z34" s="79">
        <v>3.463705572722219</v>
      </c>
      <c r="AA34" s="79">
        <v>3.8486211747850052</v>
      </c>
      <c r="AB34" s="79">
        <v>3.6987453051601262</v>
      </c>
      <c r="AC34" s="79">
        <v>3.60520498844771</v>
      </c>
      <c r="AD34" s="79">
        <v>3.2079807046919968</v>
      </c>
      <c r="AE34" s="79">
        <v>3.949694309816381</v>
      </c>
      <c r="AF34" s="79">
        <v>4.6621598158782431</v>
      </c>
      <c r="AG34" s="79">
        <v>5.2082817199731357</v>
      </c>
      <c r="AH34" s="79">
        <v>5.1033340122753952</v>
      </c>
      <c r="AI34" s="79">
        <f t="shared" si="3"/>
        <v>3.2035954289675823</v>
      </c>
      <c r="AJ34" s="79">
        <f t="shared" si="4"/>
        <v>2.8737883980075005</v>
      </c>
      <c r="AK34" s="79">
        <f t="shared" si="0"/>
        <v>4.0830808448611347</v>
      </c>
      <c r="AL34" s="70"/>
      <c r="AM34" s="70"/>
      <c r="AN34" s="70"/>
      <c r="AO34" s="70"/>
    </row>
    <row r="35" spans="1:41" s="65" customFormat="1" ht="15.4" x14ac:dyDescent="0.45">
      <c r="A35" s="67" t="s">
        <v>98</v>
      </c>
      <c r="B35" s="79">
        <v>3.5243395965384838</v>
      </c>
      <c r="C35" s="79">
        <v>6.2324950680925468</v>
      </c>
      <c r="D35" s="79">
        <v>4.6697666557613813</v>
      </c>
      <c r="E35" s="79">
        <v>5.6934711667679849</v>
      </c>
      <c r="F35" s="79">
        <v>5.4142599816955359</v>
      </c>
      <c r="G35" s="79">
        <v>6.5904051703106674</v>
      </c>
      <c r="H35" s="79">
        <v>2.6798758199904391</v>
      </c>
      <c r="I35" s="79">
        <v>2.9225142108049211</v>
      </c>
      <c r="J35" s="79">
        <v>3.4043680103084464</v>
      </c>
      <c r="K35" s="79">
        <v>4.7960899128384753</v>
      </c>
      <c r="L35" s="79">
        <v>3.0923387904213211</v>
      </c>
      <c r="M35" s="79">
        <v>3.2893740758722543</v>
      </c>
      <c r="N35" s="79">
        <v>5.4185958264846308</v>
      </c>
      <c r="O35" s="79">
        <v>4.3133840871811255</v>
      </c>
      <c r="P35" s="79">
        <v>3.5120428899034239</v>
      </c>
      <c r="Q35" s="79">
        <v>3.1951419853862393</v>
      </c>
      <c r="R35" s="79">
        <v>3.5177011425326712</v>
      </c>
      <c r="S35" s="79">
        <v>5.35024711103447</v>
      </c>
      <c r="T35" s="79">
        <v>2.8448505544064004</v>
      </c>
      <c r="U35" s="79">
        <v>3.3572537390731445</v>
      </c>
      <c r="V35" s="79">
        <v>3.763952798051283</v>
      </c>
      <c r="W35" s="79">
        <v>4.5012776451281544</v>
      </c>
      <c r="X35" s="79">
        <v>5.9492476238150331</v>
      </c>
      <c r="Y35" s="79">
        <v>5.8018990970240543</v>
      </c>
      <c r="Z35" s="79">
        <v>6.6324411074910241</v>
      </c>
      <c r="AA35" s="79">
        <v>13.099583095776394</v>
      </c>
      <c r="AB35" s="79">
        <v>11.010369807241091</v>
      </c>
      <c r="AC35" s="79">
        <v>13.136571627881263</v>
      </c>
      <c r="AD35" s="81">
        <v>10.631286402952677</v>
      </c>
      <c r="AE35" s="79">
        <v>9.8107795177659032</v>
      </c>
      <c r="AF35" s="79">
        <v>9.7388873622291143</v>
      </c>
      <c r="AG35" s="79">
        <v>9.2842480935174514</v>
      </c>
      <c r="AH35" s="79">
        <v>6.8715701096066857</v>
      </c>
      <c r="AI35" s="79">
        <f t="shared" si="3"/>
        <v>5.8803221237540821</v>
      </c>
      <c r="AJ35" s="79">
        <f t="shared" si="4"/>
        <v>4.3264538733092959</v>
      </c>
      <c r="AK35" s="79">
        <f t="shared" si="0"/>
        <v>10.023970791606844</v>
      </c>
      <c r="AL35" s="70"/>
      <c r="AM35" s="70"/>
      <c r="AN35" s="70"/>
      <c r="AO35" s="70"/>
    </row>
    <row r="36" spans="1:41" s="65" customFormat="1" ht="15.4" x14ac:dyDescent="0.45">
      <c r="A36" s="67" t="s">
        <v>99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>
        <v>4.0422526731952289</v>
      </c>
      <c r="AE36" s="79">
        <v>3.792629862260076</v>
      </c>
      <c r="AF36" s="79">
        <v>3.5845076457175149</v>
      </c>
      <c r="AG36" s="79">
        <v>3.5830346714404397</v>
      </c>
      <c r="AH36" s="79">
        <v>4.2140855576572172</v>
      </c>
      <c r="AI36" s="79">
        <f t="shared" si="3"/>
        <v>3.8433020820540955</v>
      </c>
      <c r="AJ36" s="79"/>
      <c r="AK36" s="79"/>
      <c r="AL36" s="68"/>
      <c r="AM36" s="70"/>
      <c r="AN36" s="70"/>
      <c r="AO36" s="70"/>
    </row>
    <row r="37" spans="1:41" s="64" customFormat="1" ht="15.4" x14ac:dyDescent="0.45">
      <c r="A37" s="76" t="s">
        <v>100</v>
      </c>
      <c r="B37" s="78">
        <v>4.0303346813306069</v>
      </c>
      <c r="C37" s="78">
        <v>4.8719507026181983</v>
      </c>
      <c r="D37" s="78">
        <v>6.0366495723907523</v>
      </c>
      <c r="E37" s="78">
        <v>8.8203257549003489</v>
      </c>
      <c r="F37" s="78">
        <v>8.1679535496876969</v>
      </c>
      <c r="G37" s="78">
        <v>5.8259769623192446</v>
      </c>
      <c r="H37" s="78">
        <v>7.27618013824166</v>
      </c>
      <c r="I37" s="78">
        <v>7.293525611829871</v>
      </c>
      <c r="J37" s="78">
        <v>7.5425766142003106</v>
      </c>
      <c r="K37" s="78">
        <v>7.510163636049862</v>
      </c>
      <c r="L37" s="78">
        <v>6.2318330907481227</v>
      </c>
      <c r="M37" s="78">
        <v>5.8001123504164314</v>
      </c>
      <c r="N37" s="78">
        <v>5.8553156616757587</v>
      </c>
      <c r="O37" s="78">
        <v>6.7432986424261543</v>
      </c>
      <c r="P37" s="78">
        <v>5.2702346151723418</v>
      </c>
      <c r="Q37" s="78">
        <v>4.9576943880017899</v>
      </c>
      <c r="R37" s="78">
        <v>5.9169817483660525</v>
      </c>
      <c r="S37" s="78">
        <v>4.879580342406304</v>
      </c>
      <c r="T37" s="78">
        <v>6.6179737518099939</v>
      </c>
      <c r="U37" s="78">
        <v>6.3984792860280217</v>
      </c>
      <c r="V37" s="78">
        <v>5.1404482137569349</v>
      </c>
      <c r="W37" s="78">
        <v>4.9249619093234953</v>
      </c>
      <c r="X37" s="78">
        <v>4.9553147876898445</v>
      </c>
      <c r="Y37" s="78">
        <v>4.6599935403534722</v>
      </c>
      <c r="Z37" s="78">
        <v>7.4852052903591124</v>
      </c>
      <c r="AA37" s="78">
        <v>12.914524314334061</v>
      </c>
      <c r="AB37" s="78">
        <v>12.841040633872089</v>
      </c>
      <c r="AC37" s="78">
        <v>12.448770002175525</v>
      </c>
      <c r="AD37" s="78">
        <v>11.791157830456832</v>
      </c>
      <c r="AE37" s="78">
        <v>12.468090564249064</v>
      </c>
      <c r="AF37" s="78">
        <v>15.379665197766062</v>
      </c>
      <c r="AG37" s="78">
        <v>15.010304744826247</v>
      </c>
      <c r="AH37" s="78">
        <v>11.175518772919608</v>
      </c>
      <c r="AI37" s="78">
        <f t="shared" si="3"/>
        <v>7.7952162697788445</v>
      </c>
      <c r="AJ37" s="78">
        <f>+AVERAGE(B37:Y37)</f>
        <v>6.0719941479893018</v>
      </c>
      <c r="AK37" s="78">
        <f t="shared" si="0"/>
        <v>12.39047526121762</v>
      </c>
      <c r="AL37" s="79"/>
      <c r="AM37" s="68"/>
      <c r="AN37" s="68"/>
      <c r="AO37" s="68"/>
    </row>
    <row r="38" spans="1:41" s="65" customFormat="1" ht="15.4" x14ac:dyDescent="0.45">
      <c r="A38" s="67" t="s">
        <v>101</v>
      </c>
      <c r="B38" s="79">
        <v>3.2242677450644859</v>
      </c>
      <c r="C38" s="79">
        <v>3.9146218680570346</v>
      </c>
      <c r="D38" s="79">
        <v>4.9150677947837957</v>
      </c>
      <c r="E38" s="79">
        <v>6.7217315328275591</v>
      </c>
      <c r="F38" s="79">
        <v>7.2127894007976172</v>
      </c>
      <c r="G38" s="79">
        <v>5.4308269614600695</v>
      </c>
      <c r="H38" s="79">
        <v>6.7847743183142324</v>
      </c>
      <c r="I38" s="79">
        <v>6.7978597933749194</v>
      </c>
      <c r="J38" s="79">
        <v>7.0911154477963647</v>
      </c>
      <c r="K38" s="79">
        <v>7.2050121704178318</v>
      </c>
      <c r="L38" s="79">
        <v>5.8180600953803214</v>
      </c>
      <c r="M38" s="79">
        <v>5.2822495610752407</v>
      </c>
      <c r="N38" s="79">
        <v>4.9179908797855703</v>
      </c>
      <c r="O38" s="79">
        <v>5.8886814861006807</v>
      </c>
      <c r="P38" s="79">
        <v>5.2523430359719532</v>
      </c>
      <c r="Q38" s="79">
        <v>4.9054035999009056</v>
      </c>
      <c r="R38" s="79">
        <v>5.8122911029318738</v>
      </c>
      <c r="S38" s="79">
        <v>4.804047866166484</v>
      </c>
      <c r="T38" s="79">
        <v>5.456757404516992</v>
      </c>
      <c r="U38" s="79">
        <v>5.5816536933526537</v>
      </c>
      <c r="V38" s="79">
        <v>4.885913271715272</v>
      </c>
      <c r="W38" s="79">
        <v>4.5731061376981303</v>
      </c>
      <c r="X38" s="79">
        <v>4.9206751373630011</v>
      </c>
      <c r="Y38" s="79">
        <v>4.5557446718302685</v>
      </c>
      <c r="Z38" s="79">
        <v>6.9736987373228159</v>
      </c>
      <c r="AA38" s="79">
        <v>12.783435295933762</v>
      </c>
      <c r="AB38" s="79">
        <v>12.129477800769346</v>
      </c>
      <c r="AC38" s="79">
        <v>11.333483125207277</v>
      </c>
      <c r="AD38" s="79">
        <v>11.370301830765477</v>
      </c>
      <c r="AE38" s="79">
        <v>11.72871112544299</v>
      </c>
      <c r="AF38" s="79">
        <v>14.757380279791937</v>
      </c>
      <c r="AG38" s="79">
        <v>13.666388013687451</v>
      </c>
      <c r="AH38" s="79">
        <v>10.326950964689981</v>
      </c>
      <c r="AI38" s="79">
        <f t="shared" si="3"/>
        <v>7.1825094590998271</v>
      </c>
      <c r="AJ38" s="79">
        <f t="shared" ref="AJ38:AJ43" si="5">+AVERAGE(B38:Y38)</f>
        <v>5.4980410406951359</v>
      </c>
      <c r="AK38" s="79">
        <f t="shared" si="0"/>
        <v>11.674425241512337</v>
      </c>
      <c r="AL38" s="68"/>
      <c r="AM38" s="70"/>
      <c r="AN38" s="70"/>
      <c r="AO38" s="70"/>
    </row>
    <row r="39" spans="1:41" s="65" customFormat="1" ht="15.4" x14ac:dyDescent="0.45">
      <c r="A39" s="67" t="s">
        <v>102</v>
      </c>
      <c r="B39" s="79">
        <v>0.77382425881547645</v>
      </c>
      <c r="C39" s="79">
        <v>1.1279418941859254</v>
      </c>
      <c r="D39" s="79">
        <v>2.1569075666181692</v>
      </c>
      <c r="E39" s="79">
        <v>1.6265925784227537</v>
      </c>
      <c r="F39" s="79">
        <v>1.7608259095225847</v>
      </c>
      <c r="G39" s="79">
        <v>0.73560187535512811</v>
      </c>
      <c r="H39" s="79">
        <v>0.6349181540949872</v>
      </c>
      <c r="I39" s="79">
        <v>0.89769987784344785</v>
      </c>
      <c r="J39" s="79">
        <v>0.51262014112235044</v>
      </c>
      <c r="K39" s="79">
        <v>0.69968005031399638</v>
      </c>
      <c r="L39" s="79">
        <v>0.79500204727970814</v>
      </c>
      <c r="M39" s="79">
        <v>1.9690572345789494</v>
      </c>
      <c r="N39" s="79">
        <v>1.8794510387390693</v>
      </c>
      <c r="O39" s="79">
        <v>2.3189843105025076</v>
      </c>
      <c r="P39" s="79">
        <v>2.0171961543443611</v>
      </c>
      <c r="Q39" s="79">
        <v>2.5852152396806383</v>
      </c>
      <c r="R39" s="79">
        <v>2.8730661870133662</v>
      </c>
      <c r="S39" s="79">
        <v>2.607086558494343</v>
      </c>
      <c r="T39" s="79">
        <v>3.0304454933523894</v>
      </c>
      <c r="U39" s="79">
        <v>2.470400145514227</v>
      </c>
      <c r="V39" s="79">
        <v>2.3225539071335364</v>
      </c>
      <c r="W39" s="79">
        <v>2.1740995884430281</v>
      </c>
      <c r="X39" s="79">
        <v>2.2430265568946499</v>
      </c>
      <c r="Y39" s="79">
        <v>1.9886347719926565</v>
      </c>
      <c r="Z39" s="79">
        <v>3.6739586041889649</v>
      </c>
      <c r="AA39" s="79">
        <v>7.9469954638154112</v>
      </c>
      <c r="AB39" s="79">
        <v>6.7415818298564547</v>
      </c>
      <c r="AC39" s="79">
        <v>6.3784166397432882</v>
      </c>
      <c r="AD39" s="79">
        <v>6.6813587139837569</v>
      </c>
      <c r="AE39" s="79">
        <v>7.0414891320715531</v>
      </c>
      <c r="AF39" s="79">
        <v>8.9411352279051055</v>
      </c>
      <c r="AG39" s="79">
        <v>8.1037702349620595</v>
      </c>
      <c r="AH39" s="79">
        <v>5.531823346066246</v>
      </c>
      <c r="AI39" s="79">
        <f t="shared" si="3"/>
        <v>3.1285260828136696</v>
      </c>
      <c r="AJ39" s="79">
        <f t="shared" si="5"/>
        <v>1.7583679808440937</v>
      </c>
      <c r="AK39" s="79">
        <f t="shared" si="0"/>
        <v>6.7822810213992044</v>
      </c>
      <c r="AL39" s="68"/>
      <c r="AM39" s="70"/>
      <c r="AN39" s="70"/>
      <c r="AO39" s="70"/>
    </row>
    <row r="40" spans="1:41" s="65" customFormat="1" ht="15.4" x14ac:dyDescent="0.45">
      <c r="A40" s="67" t="s">
        <v>103</v>
      </c>
      <c r="B40" s="79">
        <v>1.4616680444292334</v>
      </c>
      <c r="C40" s="79">
        <v>1.8103941326849726</v>
      </c>
      <c r="D40" s="79">
        <v>1.8125052927945542</v>
      </c>
      <c r="E40" s="79">
        <v>3.3964709487997826</v>
      </c>
      <c r="F40" s="79">
        <v>3.5552146294143654</v>
      </c>
      <c r="G40" s="79">
        <v>2.5451750845830428</v>
      </c>
      <c r="H40" s="79">
        <v>3.1317580908804978</v>
      </c>
      <c r="I40" s="79">
        <v>2.0220022658578003</v>
      </c>
      <c r="J40" s="79">
        <v>3.2181928819792724</v>
      </c>
      <c r="K40" s="79">
        <v>3.1883304000967416</v>
      </c>
      <c r="L40" s="79">
        <v>2.7496311409674115</v>
      </c>
      <c r="M40" s="79">
        <v>2.3697931626039956</v>
      </c>
      <c r="N40" s="79">
        <v>1.9157614688369982</v>
      </c>
      <c r="O40" s="79">
        <v>2.5310266673617252</v>
      </c>
      <c r="P40" s="79">
        <v>2.0505972977628373</v>
      </c>
      <c r="Q40" s="79">
        <v>0.85530961314369636</v>
      </c>
      <c r="R40" s="79">
        <v>1.4523044659722424</v>
      </c>
      <c r="S40" s="79">
        <v>0.50886597388230304</v>
      </c>
      <c r="T40" s="79">
        <v>0.67218889275438642</v>
      </c>
      <c r="U40" s="79">
        <v>0.95642743386042861</v>
      </c>
      <c r="V40" s="79">
        <v>0.74057684881949926</v>
      </c>
      <c r="W40" s="79">
        <v>0.59962101449641392</v>
      </c>
      <c r="X40" s="79">
        <v>0.76081574423341802</v>
      </c>
      <c r="Y40" s="79">
        <v>0.83461160209117125</v>
      </c>
      <c r="Z40" s="79">
        <v>1.1782336089084835</v>
      </c>
      <c r="AA40" s="79">
        <v>2.4128354807534849</v>
      </c>
      <c r="AB40" s="79">
        <v>3.2384361732975147</v>
      </c>
      <c r="AC40" s="79">
        <v>2.5772459152509102</v>
      </c>
      <c r="AD40" s="79">
        <v>2.7140215042880373</v>
      </c>
      <c r="AE40" s="79">
        <v>2.8403277257139319</v>
      </c>
      <c r="AF40" s="79">
        <v>4.1919713733172506</v>
      </c>
      <c r="AG40" s="79">
        <v>4.1238057313622756</v>
      </c>
      <c r="AH40" s="79">
        <v>3.2792988937156693</v>
      </c>
      <c r="AI40" s="79">
        <f t="shared" si="3"/>
        <v>2.1725884698458895</v>
      </c>
      <c r="AJ40" s="79">
        <f t="shared" si="5"/>
        <v>1.8808017957627827</v>
      </c>
      <c r="AK40" s="79">
        <f t="shared" si="0"/>
        <v>2.9506862674008394</v>
      </c>
      <c r="AL40" s="68"/>
      <c r="AM40" s="70"/>
      <c r="AN40" s="70"/>
      <c r="AO40" s="70"/>
    </row>
    <row r="41" spans="1:41" s="65" customFormat="1" ht="15.4" x14ac:dyDescent="0.45">
      <c r="A41" s="67" t="s">
        <v>104</v>
      </c>
      <c r="B41" s="79">
        <v>0.91354252776827094</v>
      </c>
      <c r="C41" s="79">
        <v>0.86254380143629594</v>
      </c>
      <c r="D41" s="79">
        <v>0.76177758682669672</v>
      </c>
      <c r="E41" s="79">
        <v>1.4391492825264771</v>
      </c>
      <c r="F41" s="79">
        <v>1.5431177181239326</v>
      </c>
      <c r="G41" s="79">
        <v>1.0429878318641002</v>
      </c>
      <c r="H41" s="79">
        <v>0.48426962276634233</v>
      </c>
      <c r="I41" s="79">
        <v>0.49829306865945877</v>
      </c>
      <c r="J41" s="79">
        <v>0.86715529467102981</v>
      </c>
      <c r="K41" s="79">
        <v>0.9106946686626618</v>
      </c>
      <c r="L41" s="79">
        <v>0.72194421503178186</v>
      </c>
      <c r="M41" s="79">
        <v>0.6588079012813719</v>
      </c>
      <c r="N41" s="79">
        <v>0.78395763706113275</v>
      </c>
      <c r="O41" s="79">
        <v>0.71862869249316264</v>
      </c>
      <c r="P41" s="79">
        <v>0.79898075872976249</v>
      </c>
      <c r="Q41" s="79">
        <v>1.1146258299400409</v>
      </c>
      <c r="R41" s="79">
        <v>1.3255909996095516</v>
      </c>
      <c r="S41" s="79">
        <v>1.508854857025413</v>
      </c>
      <c r="T41" s="79">
        <v>1.545546006732234</v>
      </c>
      <c r="U41" s="79">
        <v>1.8570783924723573</v>
      </c>
      <c r="V41" s="79">
        <v>1.6902820993528953</v>
      </c>
      <c r="W41" s="79">
        <v>1.682691173720017</v>
      </c>
      <c r="X41" s="79">
        <v>1.7477052915697049</v>
      </c>
      <c r="Y41" s="79">
        <v>1.5608406270815098</v>
      </c>
      <c r="Z41" s="79">
        <v>1.8362210449322396</v>
      </c>
      <c r="AA41" s="79">
        <v>2.2822278334349742</v>
      </c>
      <c r="AB41" s="79">
        <v>1.8720148848190017</v>
      </c>
      <c r="AC41" s="79">
        <v>1.9937263915233119</v>
      </c>
      <c r="AD41" s="79">
        <v>1.9749216124936835</v>
      </c>
      <c r="AE41" s="79">
        <v>1.8468942676575044</v>
      </c>
      <c r="AF41" s="79">
        <v>1.6242736785695826</v>
      </c>
      <c r="AG41" s="79">
        <v>1.4388120473631143</v>
      </c>
      <c r="AH41" s="79">
        <v>1.5158287249080644</v>
      </c>
      <c r="AI41" s="79">
        <f t="shared" si="3"/>
        <v>1.3158783748820504</v>
      </c>
      <c r="AJ41" s="79">
        <f t="shared" si="5"/>
        <v>1.1266277452252582</v>
      </c>
      <c r="AK41" s="79">
        <f t="shared" si="0"/>
        <v>1.8205467206334975</v>
      </c>
      <c r="AL41" s="68"/>
      <c r="AM41" s="70"/>
      <c r="AN41" s="70"/>
      <c r="AO41" s="70"/>
    </row>
    <row r="42" spans="1:41" s="65" customFormat="1" ht="15.4" x14ac:dyDescent="0.45">
      <c r="A42" s="67" t="s">
        <v>105</v>
      </c>
      <c r="B42" s="79">
        <v>7.5232914051504576E-2</v>
      </c>
      <c r="C42" s="79">
        <v>0.11374203974984116</v>
      </c>
      <c r="D42" s="79">
        <v>0.18387734854437504</v>
      </c>
      <c r="E42" s="79">
        <v>0.25951872307854512</v>
      </c>
      <c r="F42" s="79">
        <v>0.3536311437367346</v>
      </c>
      <c r="G42" s="79">
        <v>1.1070621696577991</v>
      </c>
      <c r="H42" s="79">
        <v>2.5338284505724049</v>
      </c>
      <c r="I42" s="79">
        <v>3.3798645810142127</v>
      </c>
      <c r="J42" s="79">
        <v>2.4931471300237122</v>
      </c>
      <c r="K42" s="79">
        <v>2.4063070513444322</v>
      </c>
      <c r="L42" s="79">
        <v>1.5514826921014186</v>
      </c>
      <c r="M42" s="79">
        <v>0.28459126261092432</v>
      </c>
      <c r="N42" s="79">
        <v>0.33882073514836986</v>
      </c>
      <c r="O42" s="79">
        <v>0.32004181574328444</v>
      </c>
      <c r="P42" s="79">
        <v>0.38556882513499335</v>
      </c>
      <c r="Q42" s="79">
        <v>0.35025291713652962</v>
      </c>
      <c r="R42" s="79">
        <v>0.16132945033671384</v>
      </c>
      <c r="S42" s="79">
        <v>0.1792404767644252</v>
      </c>
      <c r="T42" s="79">
        <v>0.20857701167798104</v>
      </c>
      <c r="U42" s="79">
        <v>0.29774772150564177</v>
      </c>
      <c r="V42" s="79">
        <v>0.13250041640934124</v>
      </c>
      <c r="W42" s="79">
        <v>0.1166943610386712</v>
      </c>
      <c r="X42" s="79">
        <v>0.16912754466522753</v>
      </c>
      <c r="Y42" s="79">
        <v>0.17165767066493146</v>
      </c>
      <c r="Z42" s="79">
        <v>0.28528547929312698</v>
      </c>
      <c r="AA42" s="79">
        <v>0.14137651792989417</v>
      </c>
      <c r="AB42" s="79">
        <v>0.27744491279637479</v>
      </c>
      <c r="AC42" s="79">
        <v>0.38409417868976636</v>
      </c>
      <c r="AD42" s="79"/>
      <c r="AE42" s="68"/>
      <c r="AF42" s="68"/>
      <c r="AG42" s="68"/>
      <c r="AH42" s="68"/>
      <c r="AI42" s="79">
        <f t="shared" si="3"/>
        <v>0.66650162647932765</v>
      </c>
      <c r="AJ42" s="79">
        <f t="shared" si="5"/>
        <v>0.73224351886300043</v>
      </c>
      <c r="AK42" s="79">
        <f t="shared" si="0"/>
        <v>0.27205027217729061</v>
      </c>
      <c r="AL42" s="68"/>
      <c r="AM42" s="70"/>
      <c r="AN42" s="70"/>
      <c r="AO42" s="70"/>
    </row>
    <row r="43" spans="1:41" s="65" customFormat="1" ht="15.4" x14ac:dyDescent="0.45">
      <c r="A43" s="67" t="s">
        <v>106</v>
      </c>
      <c r="B43" s="79">
        <v>0.80606693626612147</v>
      </c>
      <c r="C43" s="79">
        <v>0.9573288345611638</v>
      </c>
      <c r="D43" s="79">
        <v>1.1215817776069568</v>
      </c>
      <c r="E43" s="79">
        <v>2.0985942220727898</v>
      </c>
      <c r="F43" s="79">
        <v>0.95516414889007906</v>
      </c>
      <c r="G43" s="79">
        <v>0.39515000085917462</v>
      </c>
      <c r="H43" s="79">
        <v>0.49140581992742716</v>
      </c>
      <c r="I43" s="79">
        <v>0.49566581845495172</v>
      </c>
      <c r="J43" s="79">
        <v>0.45146116640394623</v>
      </c>
      <c r="K43" s="79">
        <v>0.30515146563203016</v>
      </c>
      <c r="L43" s="79">
        <v>0.41377299536780132</v>
      </c>
      <c r="M43" s="79">
        <v>0.51786278934119012</v>
      </c>
      <c r="N43" s="79">
        <v>0.93732478189018764</v>
      </c>
      <c r="O43" s="79">
        <v>0.85461715632547397</v>
      </c>
      <c r="P43" s="79">
        <v>1.7891579200388214E-2</v>
      </c>
      <c r="Q43" s="79">
        <v>5.2290788100884084E-2</v>
      </c>
      <c r="R43" s="79">
        <v>0.10469064543417778</v>
      </c>
      <c r="S43" s="79">
        <v>7.5532476239820678E-2</v>
      </c>
      <c r="T43" s="79">
        <v>1.1612163472930026</v>
      </c>
      <c r="U43" s="79">
        <v>0.81682559267536836</v>
      </c>
      <c r="V43" s="79">
        <v>0.25453494204166294</v>
      </c>
      <c r="W43" s="79">
        <v>0.3518557716253653</v>
      </c>
      <c r="X43" s="79">
        <v>3.4639650326844101E-2</v>
      </c>
      <c r="Y43" s="79">
        <v>0.10424886852320307</v>
      </c>
      <c r="Z43" s="79">
        <v>0.51150655303629744</v>
      </c>
      <c r="AA43" s="79">
        <v>0.13108901840029841</v>
      </c>
      <c r="AB43" s="79">
        <v>0.71156283310274426</v>
      </c>
      <c r="AC43" s="79">
        <v>1.1152868769682487</v>
      </c>
      <c r="AD43" s="79">
        <v>0.42085599969135634</v>
      </c>
      <c r="AE43" s="79">
        <v>0.73937943880607448</v>
      </c>
      <c r="AF43" s="79">
        <v>0.62228491797412344</v>
      </c>
      <c r="AG43" s="79">
        <v>1.3439167311387981</v>
      </c>
      <c r="AH43" s="79">
        <v>0.84856780822962519</v>
      </c>
      <c r="AI43" s="79">
        <f t="shared" si="3"/>
        <v>0.61270681067901756</v>
      </c>
      <c r="AJ43" s="79">
        <f t="shared" si="5"/>
        <v>0.57395310729416715</v>
      </c>
      <c r="AK43" s="79">
        <f t="shared" si="0"/>
        <v>0.71605001970528515</v>
      </c>
      <c r="AL43" s="68"/>
      <c r="AM43" s="70"/>
      <c r="AN43" s="70"/>
      <c r="AO43" s="70"/>
    </row>
    <row r="44" spans="1:41" s="65" customFormat="1" ht="15.4" x14ac:dyDescent="0.45">
      <c r="A44" s="67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68"/>
      <c r="AF44" s="68"/>
      <c r="AG44" s="68"/>
      <c r="AH44" s="68"/>
      <c r="AI44" s="79"/>
      <c r="AJ44" s="79"/>
      <c r="AK44" s="68"/>
      <c r="AL44" s="68"/>
      <c r="AM44" s="70"/>
      <c r="AN44" s="70"/>
      <c r="AO44" s="70"/>
    </row>
    <row r="45" spans="1:41" s="65" customFormat="1" ht="15.4" x14ac:dyDescent="0.45">
      <c r="A45" s="67" t="s">
        <v>107</v>
      </c>
      <c r="B45" s="79">
        <v>0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79">
        <v>0</v>
      </c>
      <c r="V45" s="79">
        <v>-0.4590020528022023</v>
      </c>
      <c r="W45" s="79">
        <v>0</v>
      </c>
      <c r="X45" s="79">
        <v>0</v>
      </c>
      <c r="Y45" s="79">
        <v>-6.7870981636762154E-2</v>
      </c>
      <c r="Z45" s="79">
        <v>-0.16130818584469969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f>+AVERAGE(B45:AH45)</f>
        <v>-2.0853976372232245E-2</v>
      </c>
      <c r="AJ45" s="79">
        <f>+AVERAGE(B45:Y45)</f>
        <v>-2.1953043101623521E-2</v>
      </c>
      <c r="AK45" s="79">
        <f t="shared" si="0"/>
        <v>-1.7923131760522189E-2</v>
      </c>
      <c r="AL45" s="68"/>
      <c r="AM45" s="70"/>
      <c r="AN45" s="70"/>
      <c r="AO45" s="70"/>
    </row>
    <row r="46" spans="1:41" s="65" customFormat="1" ht="15.4" x14ac:dyDescent="0.45">
      <c r="A46" s="67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68"/>
      <c r="AF46" s="68"/>
      <c r="AG46" s="68"/>
      <c r="AH46" s="68"/>
      <c r="AI46" s="79"/>
      <c r="AJ46" s="79"/>
      <c r="AK46" s="68"/>
      <c r="AL46" s="68"/>
      <c r="AM46" s="70"/>
      <c r="AN46" s="70"/>
      <c r="AO46" s="70"/>
    </row>
    <row r="47" spans="1:41" s="65" customFormat="1" ht="15.4" x14ac:dyDescent="0.45">
      <c r="A47" s="76" t="s">
        <v>108</v>
      </c>
      <c r="B47" s="78">
        <v>-3.8110844746658622E-2</v>
      </c>
      <c r="C47" s="78">
        <v>-0.4290254954330831</v>
      </c>
      <c r="D47" s="78">
        <v>1.8578967296923674</v>
      </c>
      <c r="E47" s="78">
        <v>-5.6102364344933386</v>
      </c>
      <c r="F47" s="78">
        <v>-10.938377085607176</v>
      </c>
      <c r="G47" s="78">
        <v>-5.6811722338160777</v>
      </c>
      <c r="H47" s="78">
        <v>-1.2156680835264821</v>
      </c>
      <c r="I47" s="78">
        <v>0.47560334360736117</v>
      </c>
      <c r="J47" s="78">
        <v>-0.56548411069745419</v>
      </c>
      <c r="K47" s="78">
        <v>-1.1833457563846159</v>
      </c>
      <c r="L47" s="78">
        <v>-9.6303506144993889E-2</v>
      </c>
      <c r="M47" s="78">
        <v>0.5367700604551201</v>
      </c>
      <c r="N47" s="78">
        <v>-1.0084642537942781</v>
      </c>
      <c r="O47" s="78">
        <v>-2.6327441919132051</v>
      </c>
      <c r="P47" s="78">
        <v>-2.1343370778712059</v>
      </c>
      <c r="Q47" s="78">
        <v>-4.8003862141521099</v>
      </c>
      <c r="R47" s="78">
        <v>-3.8458513111881691</v>
      </c>
      <c r="S47" s="78">
        <v>1.4563903081298364</v>
      </c>
      <c r="T47" s="78">
        <v>3.5831849228273961E-2</v>
      </c>
      <c r="U47" s="78">
        <v>0.80746579701753518</v>
      </c>
      <c r="V47" s="78">
        <v>1.5983500947792704</v>
      </c>
      <c r="W47" s="78">
        <v>2.0933280168013968</v>
      </c>
      <c r="X47" s="78">
        <v>0.72054997212694016</v>
      </c>
      <c r="Y47" s="78">
        <v>3.269033233211676</v>
      </c>
      <c r="Z47" s="78">
        <v>2.1319931493134208</v>
      </c>
      <c r="AA47" s="78">
        <v>0.55263038011538568</v>
      </c>
      <c r="AB47" s="78">
        <v>-4.2904070275243891</v>
      </c>
      <c r="AC47" s="78">
        <v>-1.6159595038970427</v>
      </c>
      <c r="AD47" s="78">
        <v>-0.12672835668863242</v>
      </c>
      <c r="AE47" s="78">
        <v>-0.93720150754994691</v>
      </c>
      <c r="AF47" s="78">
        <v>-4.5700967663168672</v>
      </c>
      <c r="AG47" s="78">
        <v>-5.195094186446898</v>
      </c>
      <c r="AH47" s="78">
        <v>-5.0794396447957677</v>
      </c>
      <c r="AI47" s="78">
        <f>+AVERAGE(B47:AH47)</f>
        <v>-1.4078360805609036</v>
      </c>
      <c r="AJ47" s="78">
        <f>+AVERAGE(B47:Y47)</f>
        <v>-1.1386786331132948</v>
      </c>
      <c r="AK47" s="78">
        <f t="shared" si="0"/>
        <v>-2.1255892737545263</v>
      </c>
      <c r="AL47" s="68"/>
      <c r="AM47" s="70"/>
      <c r="AN47" s="70"/>
      <c r="AO47" s="70"/>
    </row>
    <row r="48" spans="1:41" s="65" customFormat="1" ht="15.4" x14ac:dyDescent="0.45">
      <c r="A48" s="67" t="s">
        <v>109</v>
      </c>
      <c r="B48" s="79">
        <v>0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0.49612909717455478</v>
      </c>
      <c r="M48" s="79">
        <v>0.71994959618225207</v>
      </c>
      <c r="N48" s="79">
        <v>0.22269109522825475</v>
      </c>
      <c r="O48" s="79">
        <v>0.13716077817569333</v>
      </c>
      <c r="P48" s="79">
        <v>0</v>
      </c>
      <c r="Q48" s="79">
        <v>0.3599958512112536</v>
      </c>
      <c r="R48" s="79">
        <v>0.14450686663510631</v>
      </c>
      <c r="S48" s="79">
        <v>6.1414091389572427E-2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f>+AVERAGE(B48:AH48)</f>
        <v>6.4904465939293554E-2</v>
      </c>
      <c r="AJ48" s="79">
        <f>+AVERAGE(B48:Y48)</f>
        <v>8.9243640666528637E-2</v>
      </c>
      <c r="AK48" s="79">
        <f t="shared" si="0"/>
        <v>0</v>
      </c>
      <c r="AL48" s="68"/>
      <c r="AM48" s="70"/>
      <c r="AN48" s="70"/>
      <c r="AO48" s="70"/>
    </row>
    <row r="49" spans="1:41" s="65" customFormat="1" ht="15.4" x14ac:dyDescent="0.45">
      <c r="A49" s="67" t="s">
        <v>110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0.84897784148124955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f>+AVERAGE(B49:AH49)</f>
        <v>2.5726601257007563E-2</v>
      </c>
      <c r="AJ49" s="79">
        <f>+AVERAGE(B49:Y49)</f>
        <v>3.5374076728385398E-2</v>
      </c>
      <c r="AK49" s="79">
        <f t="shared" si="0"/>
        <v>0</v>
      </c>
      <c r="AL49" s="68"/>
      <c r="AM49" s="70"/>
      <c r="AN49" s="70"/>
      <c r="AO49" s="70"/>
    </row>
    <row r="50" spans="1:41" s="65" customFormat="1" ht="15.4" x14ac:dyDescent="0.45">
      <c r="A50" s="67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68"/>
      <c r="AF50" s="68"/>
      <c r="AG50" s="68"/>
      <c r="AH50" s="68"/>
      <c r="AI50" s="79"/>
      <c r="AJ50" s="79"/>
      <c r="AK50" s="68"/>
      <c r="AL50" s="68"/>
      <c r="AM50" s="70"/>
      <c r="AN50" s="70"/>
      <c r="AO50" s="70"/>
    </row>
    <row r="51" spans="1:41" s="65" customFormat="1" ht="15.4" x14ac:dyDescent="0.45">
      <c r="A51" s="76" t="s">
        <v>111</v>
      </c>
      <c r="B51" s="78">
        <v>-3.8110844746658622E-2</v>
      </c>
      <c r="C51" s="78">
        <v>-0.4290254954330831</v>
      </c>
      <c r="D51" s="78">
        <v>1.8578967296923674</v>
      </c>
      <c r="E51" s="78">
        <v>-5.6102364344933386</v>
      </c>
      <c r="F51" s="78">
        <v>-10.938377085607176</v>
      </c>
      <c r="G51" s="78">
        <v>-5.6811722338160777</v>
      </c>
      <c r="H51" s="78">
        <v>-1.2156680835264821</v>
      </c>
      <c r="I51" s="78">
        <v>0.47560334360736117</v>
      </c>
      <c r="J51" s="78">
        <v>-0.56548411069745419</v>
      </c>
      <c r="K51" s="78">
        <v>-1.1833457563846159</v>
      </c>
      <c r="L51" s="78">
        <v>-0.59243260331954872</v>
      </c>
      <c r="M51" s="78">
        <v>-0.18317953572713205</v>
      </c>
      <c r="N51" s="78">
        <v>-1.2311553490225327</v>
      </c>
      <c r="O51" s="78">
        <v>-2.769904970088898</v>
      </c>
      <c r="P51" s="78">
        <v>-2.1343370778712059</v>
      </c>
      <c r="Q51" s="78">
        <v>-5.160382065363363</v>
      </c>
      <c r="R51" s="78">
        <v>-4.8393360193045254</v>
      </c>
      <c r="S51" s="78">
        <v>1.394976216740264</v>
      </c>
      <c r="T51" s="78">
        <v>3.5831849228273961E-2</v>
      </c>
      <c r="U51" s="78">
        <v>0.80746579701753518</v>
      </c>
      <c r="V51" s="78">
        <v>1.5983500947792704</v>
      </c>
      <c r="W51" s="78">
        <v>2.0933280168013968</v>
      </c>
      <c r="X51" s="78">
        <v>0.72054997212694016</v>
      </c>
      <c r="Y51" s="78">
        <v>3.269033233211676</v>
      </c>
      <c r="Z51" s="78">
        <v>2.1319931493134208</v>
      </c>
      <c r="AA51" s="78">
        <v>0.55263038011538568</v>
      </c>
      <c r="AB51" s="78">
        <v>-4.2904070275243891</v>
      </c>
      <c r="AC51" s="78">
        <v>-1.6159595038970427</v>
      </c>
      <c r="AD51" s="78">
        <v>-0.12672835668863242</v>
      </c>
      <c r="AE51" s="78">
        <v>-0.93720150754994691</v>
      </c>
      <c r="AF51" s="78">
        <v>-4.5700967663168672</v>
      </c>
      <c r="AG51" s="78">
        <v>-5.195094186446898</v>
      </c>
      <c r="AH51" s="78">
        <v>-5.0794396447957677</v>
      </c>
      <c r="AI51" s="78">
        <f>+AVERAGE(B51:AH51)</f>
        <v>-1.4984671477572042</v>
      </c>
      <c r="AJ51" s="78">
        <f>+AVERAGE(B51:Y51)</f>
        <v>-1.2632963505082089</v>
      </c>
      <c r="AK51" s="78">
        <f t="shared" si="0"/>
        <v>-2.1255892737545263</v>
      </c>
      <c r="AL51" s="68"/>
      <c r="AM51" s="70"/>
      <c r="AN51" s="70"/>
      <c r="AO51" s="70"/>
    </row>
    <row r="52" spans="1:41" s="65" customFormat="1" ht="15.4" x14ac:dyDescent="0.45">
      <c r="A52" s="7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7"/>
      <c r="AF52" s="77"/>
      <c r="AG52" s="77"/>
      <c r="AH52" s="77"/>
      <c r="AI52" s="79"/>
      <c r="AJ52" s="79"/>
      <c r="AK52" s="68"/>
      <c r="AL52" s="68"/>
      <c r="AM52" s="70"/>
      <c r="AN52" s="70"/>
      <c r="AO52" s="70"/>
    </row>
    <row r="53" spans="1:41" s="63" customFormat="1" ht="15.4" x14ac:dyDescent="0.45">
      <c r="A53" s="76" t="s">
        <v>112</v>
      </c>
      <c r="B53" s="78">
        <v>1.8642071248413878</v>
      </c>
      <c r="C53" s="78">
        <v>1.7889442796888206</v>
      </c>
      <c r="D53" s="78">
        <v>5.7806134986390356</v>
      </c>
      <c r="E53" s="78">
        <v>-0.41986197292243849</v>
      </c>
      <c r="F53" s="78">
        <v>-4.4647217828194457</v>
      </c>
      <c r="G53" s="78">
        <v>1.1272245127250553</v>
      </c>
      <c r="H53" s="78">
        <v>5.951409982862903</v>
      </c>
      <c r="I53" s="78">
        <v>7.0466623061700515</v>
      </c>
      <c r="J53" s="78">
        <v>5.3517261174167849</v>
      </c>
      <c r="K53" s="78">
        <v>3.7748137278216638</v>
      </c>
      <c r="L53" s="78">
        <v>3.5917886981525995</v>
      </c>
      <c r="M53" s="78">
        <v>3.40158995767829</v>
      </c>
      <c r="N53" s="78">
        <v>2.6416996739757015</v>
      </c>
      <c r="O53" s="78">
        <v>1.0998067012438175</v>
      </c>
      <c r="P53" s="78">
        <v>2.0599136230269468</v>
      </c>
      <c r="Q53" s="78">
        <v>-0.9230929379319186</v>
      </c>
      <c r="R53" s="78">
        <v>2.1639876863214624</v>
      </c>
      <c r="S53" s="78">
        <v>7.858191344204668</v>
      </c>
      <c r="T53" s="78">
        <v>4.7188134876245744</v>
      </c>
      <c r="U53" s="78">
        <v>4.2120945071259843</v>
      </c>
      <c r="V53" s="78">
        <v>4.4831654210091152</v>
      </c>
      <c r="W53" s="78">
        <v>4.5334457534541279</v>
      </c>
      <c r="X53" s="78">
        <v>2.9041983626109018</v>
      </c>
      <c r="Y53" s="78">
        <v>5.4177570334290515</v>
      </c>
      <c r="Z53" s="78">
        <v>4.0246441116953271</v>
      </c>
      <c r="AA53" s="78">
        <v>1.8524141790209565</v>
      </c>
      <c r="AB53" s="78">
        <v>-3.6194644483316258</v>
      </c>
      <c r="AC53" s="78">
        <v>-0.90426211343070528</v>
      </c>
      <c r="AD53" s="78">
        <v>0.50661116914753834</v>
      </c>
      <c r="AE53" s="78">
        <v>-0.19555010652366037</v>
      </c>
      <c r="AF53" s="78">
        <v>-3.5497775775471347</v>
      </c>
      <c r="AG53" s="78">
        <v>-4.1944262718889789</v>
      </c>
      <c r="AH53" s="78">
        <v>-3.7143393739066792</v>
      </c>
      <c r="AI53" s="78">
        <f>+AVERAGE(B53:AH53)</f>
        <v>2.005158384078308</v>
      </c>
      <c r="AJ53" s="78">
        <f>+AVERAGE(B53:Y53)</f>
        <v>3.1651823794312137</v>
      </c>
      <c r="AK53" s="78">
        <f>AVERAGE(Z53:AH53)</f>
        <v>-1.0882389368627736</v>
      </c>
      <c r="AL53" s="79"/>
      <c r="AM53" s="75"/>
      <c r="AN53" s="75"/>
      <c r="AO53" s="75"/>
    </row>
    <row r="54" spans="1:41" s="65" customFormat="1" ht="15.4" x14ac:dyDescent="0.45">
      <c r="A54" s="8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68"/>
      <c r="AM54" s="70"/>
      <c r="AN54" s="70"/>
      <c r="AO54" s="70"/>
    </row>
    <row r="55" spans="1:41" s="63" customFormat="1" ht="15.4" x14ac:dyDescent="0.45">
      <c r="A55" s="76" t="s">
        <v>118</v>
      </c>
      <c r="B55" s="78">
        <v>-3.3591066221630799</v>
      </c>
      <c r="C55" s="78">
        <v>-5.9076004100504358</v>
      </c>
      <c r="D55" s="78">
        <v>-7.7212375230479378</v>
      </c>
      <c r="E55" s="78">
        <v>-9.5030172806715107</v>
      </c>
      <c r="F55" s="78">
        <v>-11.34554798450565</v>
      </c>
      <c r="G55" s="78">
        <v>-7.1533445037389409</v>
      </c>
      <c r="H55" s="78">
        <v>-3.5029028585910584</v>
      </c>
      <c r="I55" s="78">
        <v>-4.784167274504636</v>
      </c>
      <c r="J55" s="78">
        <v>-3.6584705693643542</v>
      </c>
      <c r="K55" s="78">
        <v>-6.1022691507236297</v>
      </c>
      <c r="L55" s="78">
        <v>-3.8454986246863063</v>
      </c>
      <c r="M55" s="78">
        <v>-2.3091425656541262</v>
      </c>
      <c r="N55" s="78">
        <v>-3.6865516141021528</v>
      </c>
      <c r="O55" s="78">
        <v>-6.0924883346976397</v>
      </c>
      <c r="P55" s="78">
        <v>-3.2950677918490126</v>
      </c>
      <c r="Q55" s="78">
        <v>-4.4827923113637462</v>
      </c>
      <c r="R55" s="78">
        <v>-3.0489265616696128</v>
      </c>
      <c r="S55" s="78">
        <v>-1.0472653905338065</v>
      </c>
      <c r="T55" s="78">
        <v>-1.6363667641760165</v>
      </c>
      <c r="U55" s="78">
        <v>-1.4225413277024206</v>
      </c>
      <c r="V55" s="78">
        <v>-1.8318183922785636</v>
      </c>
      <c r="W55" s="78">
        <v>-1.9464429924242665</v>
      </c>
      <c r="X55" s="78">
        <v>-3.0824147119334042</v>
      </c>
      <c r="Y55" s="78">
        <v>-2.4069918158275523</v>
      </c>
      <c r="Z55" s="78">
        <v>-3.4283634425263028</v>
      </c>
      <c r="AA55" s="78">
        <v>-14.151105839482407</v>
      </c>
      <c r="AB55" s="78">
        <v>-13.637370304744584</v>
      </c>
      <c r="AC55" s="78">
        <v>-14.435274796372287</v>
      </c>
      <c r="AD55" s="78">
        <v>-15.809163345267468</v>
      </c>
      <c r="AE55" s="78">
        <v>-14.093496466052487</v>
      </c>
      <c r="AF55" s="78">
        <v>-15.56851943112304</v>
      </c>
      <c r="AG55" s="78">
        <v>-14.855861788331385</v>
      </c>
      <c r="AH55" s="78">
        <v>-10.049343952807275</v>
      </c>
      <c r="AI55" s="78">
        <f>+AVERAGE(B55:AH55)</f>
        <v>-6.6424385679687017</v>
      </c>
      <c r="AJ55" s="78">
        <f>+AVERAGE(B55:Y55)</f>
        <v>-4.2988322240108277</v>
      </c>
      <c r="AK55" s="78">
        <f>+AVERAGE(Z55:AH55)</f>
        <v>-12.892055485189692</v>
      </c>
      <c r="AL55" s="68"/>
      <c r="AM55" s="75"/>
      <c r="AN55" s="75"/>
      <c r="AO55" s="75"/>
    </row>
    <row r="56" spans="1:41" s="65" customFormat="1" ht="15.4" x14ac:dyDescent="0.45">
      <c r="A56" s="8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8"/>
      <c r="AJ56" s="78"/>
      <c r="AK56" s="79"/>
      <c r="AL56" s="68"/>
      <c r="AM56" s="70"/>
      <c r="AN56" s="70"/>
      <c r="AO56" s="70"/>
    </row>
    <row r="57" spans="1:41" s="65" customFormat="1" ht="15.4" x14ac:dyDescent="0.45">
      <c r="A57" s="67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8"/>
      <c r="AJ57" s="78"/>
      <c r="AK57" s="79"/>
      <c r="AL57" s="68"/>
      <c r="AM57" s="70"/>
      <c r="AN57" s="70"/>
      <c r="AO57" s="70"/>
    </row>
    <row r="58" spans="1:41" s="65" customFormat="1" ht="15.4" x14ac:dyDescent="0.45">
      <c r="A58" s="67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4"/>
      <c r="AJ58" s="84"/>
      <c r="AK58" s="68"/>
      <c r="AL58" s="68"/>
      <c r="AM58" s="70"/>
      <c r="AN58" s="70"/>
      <c r="AO58" s="70"/>
    </row>
    <row r="59" spans="1:41" s="65" customFormat="1" ht="15.4" x14ac:dyDescent="0.45">
      <c r="A59" s="85" t="s">
        <v>27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78"/>
      <c r="AJ59" s="78"/>
      <c r="AK59" s="87"/>
      <c r="AL59" s="87"/>
      <c r="AM59" s="70"/>
      <c r="AN59" s="70"/>
      <c r="AO59" s="70"/>
    </row>
    <row r="60" spans="1:41" s="65" customFormat="1" ht="15.4" x14ac:dyDescent="0.45">
      <c r="A60" s="67" t="s">
        <v>55</v>
      </c>
      <c r="B60" s="88">
        <v>17144.260999999999</v>
      </c>
      <c r="C60" s="88">
        <v>16904.407999999999</v>
      </c>
      <c r="D60" s="88">
        <v>17140.874</v>
      </c>
      <c r="E60" s="88">
        <v>15306.803</v>
      </c>
      <c r="F60" s="88">
        <v>13938.746999999999</v>
      </c>
      <c r="G60" s="88">
        <v>13045.63</v>
      </c>
      <c r="H60" s="88">
        <v>13884.17</v>
      </c>
      <c r="I60" s="88">
        <v>15231.973</v>
      </c>
      <c r="J60" s="88">
        <v>16980.041000000001</v>
      </c>
      <c r="K60" s="88">
        <v>18085.190999999999</v>
      </c>
      <c r="L60" s="88">
        <v>18929.248</v>
      </c>
      <c r="M60" s="88">
        <v>22697.319</v>
      </c>
      <c r="N60" s="88">
        <v>24420.668000000001</v>
      </c>
      <c r="O60" s="88">
        <v>25213.78</v>
      </c>
      <c r="P60" s="88">
        <v>28147.972000000002</v>
      </c>
      <c r="Q60" s="88">
        <v>27967.905999999999</v>
      </c>
      <c r="R60" s="88">
        <v>19635.45</v>
      </c>
      <c r="S60" s="88">
        <v>18318.600999999999</v>
      </c>
      <c r="T60" s="88">
        <v>24468.324000000001</v>
      </c>
      <c r="U60" s="88">
        <v>28548.945</v>
      </c>
      <c r="V60" s="88">
        <v>32432.858</v>
      </c>
      <c r="W60" s="88">
        <v>36591.661</v>
      </c>
      <c r="X60" s="88">
        <v>41507.084999999999</v>
      </c>
      <c r="Y60" s="88">
        <v>46802.044000000002</v>
      </c>
      <c r="Z60" s="88">
        <v>51007.777000000002</v>
      </c>
      <c r="AA60" s="88">
        <v>61762.635000000002</v>
      </c>
      <c r="AB60" s="88">
        <v>62519.686000000002</v>
      </c>
      <c r="AC60" s="88">
        <v>69555.366999999998</v>
      </c>
      <c r="AD60" s="88">
        <v>79276.664000000004</v>
      </c>
      <c r="AE60" s="88">
        <v>87924.543999999994</v>
      </c>
      <c r="AF60" s="88">
        <v>94776.17</v>
      </c>
      <c r="AG60" s="88">
        <v>100917.372</v>
      </c>
      <c r="AH60" s="88">
        <v>100871.77</v>
      </c>
      <c r="AI60" s="78"/>
      <c r="AJ60" s="78"/>
      <c r="AK60" s="79"/>
      <c r="AL60" s="70"/>
      <c r="AM60" s="70"/>
      <c r="AN60" s="70"/>
      <c r="AO60" s="70"/>
    </row>
    <row r="61" spans="1:41" s="65" customFormat="1" ht="15.4" x14ac:dyDescent="0.45">
      <c r="A61" s="67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78"/>
      <c r="AJ61" s="78"/>
      <c r="AK61" s="68"/>
      <c r="AL61" s="70"/>
      <c r="AM61" s="70"/>
      <c r="AN61" s="70"/>
      <c r="AO61" s="70"/>
    </row>
    <row r="62" spans="1:41" s="65" customFormat="1" ht="15.4" x14ac:dyDescent="0.45">
      <c r="A62" s="6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68"/>
      <c r="AJ62" s="68"/>
      <c r="AK62" s="68"/>
      <c r="AL62" s="70"/>
      <c r="AM62" s="70"/>
      <c r="AN62" s="70"/>
      <c r="AO62" s="70"/>
    </row>
    <row r="63" spans="1:41" s="65" customFormat="1" ht="15.4" x14ac:dyDescent="0.45">
      <c r="A63" s="90" t="s">
        <v>113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68"/>
      <c r="AJ63" s="68"/>
      <c r="AK63" s="68"/>
      <c r="AL63" s="70"/>
      <c r="AM63" s="70"/>
      <c r="AN63" s="70"/>
      <c r="AO63" s="70"/>
    </row>
    <row r="64" spans="1:41" s="65" customFormat="1" ht="15.4" x14ac:dyDescent="0.45">
      <c r="A64" s="90" t="s">
        <v>114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70"/>
      <c r="AM64" s="70"/>
      <c r="AN64" s="70"/>
      <c r="AO64" s="70"/>
    </row>
    <row r="65" spans="1:41" s="65" customFormat="1" ht="15.4" x14ac:dyDescent="0.45">
      <c r="A65" s="90" t="s">
        <v>115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70"/>
      <c r="AM65" s="70"/>
      <c r="AN65" s="70"/>
      <c r="AO65" s="70"/>
    </row>
    <row r="66" spans="1:41" s="65" customFormat="1" ht="15.4" x14ac:dyDescent="0.45">
      <c r="A66" s="90" t="s">
        <v>116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70"/>
      <c r="AM66" s="70"/>
      <c r="AN66" s="70"/>
      <c r="AO66" s="70"/>
    </row>
    <row r="67" spans="1:41" s="65" customFormat="1" ht="15.4" x14ac:dyDescent="0.45">
      <c r="A67" s="90" t="s">
        <v>117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70"/>
      <c r="AM67" s="70"/>
      <c r="AN67" s="70"/>
      <c r="AO67" s="70"/>
    </row>
    <row r="68" spans="1:41" s="65" customFormat="1" ht="15.4" x14ac:dyDescent="0.4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70"/>
      <c r="AM68" s="70"/>
      <c r="AN68" s="70"/>
      <c r="AO68" s="70"/>
    </row>
    <row r="69" spans="1:41" ht="15.4" x14ac:dyDescent="0.45">
      <c r="A69" s="90" t="s">
        <v>187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41" ht="15.4" x14ac:dyDescent="0.45">
      <c r="A70" s="66" t="s">
        <v>32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</row>
    <row r="71" spans="1:41" x14ac:dyDescent="0.45">
      <c r="A71" s="62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1:41" x14ac:dyDescent="0.45">
      <c r="A72" s="6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</row>
    <row r="73" spans="1:41" x14ac:dyDescent="0.45">
      <c r="A73" s="62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</row>
    <row r="74" spans="1:41" x14ac:dyDescent="0.45">
      <c r="A74" s="62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</row>
    <row r="75" spans="1:41" x14ac:dyDescent="0.45">
      <c r="A75" s="62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</row>
    <row r="76" spans="1:41" x14ac:dyDescent="0.45">
      <c r="A76" s="62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</row>
    <row r="77" spans="1:41" x14ac:dyDescent="0.45">
      <c r="A77" s="62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</row>
    <row r="78" spans="1:41" x14ac:dyDescent="0.45">
      <c r="A78" s="62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F5"/>
  <sheetViews>
    <sheetView topLeftCell="A29" workbookViewId="0">
      <selection activeCell="F68" sqref="F68"/>
    </sheetView>
  </sheetViews>
  <sheetFormatPr defaultRowHeight="14.25" x14ac:dyDescent="0.45"/>
  <sheetData>
    <row r="2" spans="6:6" ht="15" x14ac:dyDescent="0.45">
      <c r="F2" s="95" t="s">
        <v>126</v>
      </c>
    </row>
    <row r="3" spans="6:6" ht="15.4" x14ac:dyDescent="0.45">
      <c r="F3" s="3" t="s">
        <v>127</v>
      </c>
    </row>
    <row r="5" spans="6:6" x14ac:dyDescent="0.45">
      <c r="F5" s="91" t="s">
        <v>125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55"/>
  <sheetViews>
    <sheetView topLeftCell="A3" workbookViewId="0">
      <selection activeCell="Q28" sqref="Q28"/>
    </sheetView>
  </sheetViews>
  <sheetFormatPr defaultRowHeight="14.25" x14ac:dyDescent="0.45"/>
  <sheetData>
    <row r="3" spans="3:3" ht="15.4" x14ac:dyDescent="0.45">
      <c r="C3" s="1" t="s">
        <v>120</v>
      </c>
    </row>
    <row r="4" spans="3:3" ht="15.4" x14ac:dyDescent="0.45">
      <c r="C4" s="3" t="s">
        <v>121</v>
      </c>
    </row>
    <row r="5" spans="3:3" ht="15.4" x14ac:dyDescent="0.45">
      <c r="C5" s="3"/>
    </row>
    <row r="6" spans="3:3" x14ac:dyDescent="0.45">
      <c r="C6" s="92" t="s">
        <v>123</v>
      </c>
    </row>
    <row r="55" spans="8:8" x14ac:dyDescent="0.45">
      <c r="H55" s="91" t="s">
        <v>188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G33"/>
  <sheetViews>
    <sheetView topLeftCell="A2" workbookViewId="0">
      <selection activeCell="S9" sqref="S9"/>
    </sheetView>
  </sheetViews>
  <sheetFormatPr defaultRowHeight="14.25" x14ac:dyDescent="0.45"/>
  <sheetData>
    <row r="2" spans="5:5" ht="25.5" x14ac:dyDescent="0.75">
      <c r="E2" s="93" t="s">
        <v>128</v>
      </c>
    </row>
    <row r="3" spans="5:5" ht="15" x14ac:dyDescent="0.45">
      <c r="E3" s="95" t="s">
        <v>191</v>
      </c>
    </row>
    <row r="4" spans="5:5" ht="15.4" x14ac:dyDescent="0.45">
      <c r="E4" s="3" t="s">
        <v>190</v>
      </c>
    </row>
    <row r="33" spans="7:7" x14ac:dyDescent="0.45">
      <c r="G33" t="s">
        <v>183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R10"/>
  <sheetViews>
    <sheetView workbookViewId="0">
      <selection activeCell="B9" sqref="B9"/>
    </sheetView>
  </sheetViews>
  <sheetFormatPr defaultRowHeight="14.25" x14ac:dyDescent="0.45"/>
  <sheetData>
    <row r="8" spans="2:18" ht="25.5" x14ac:dyDescent="0.75">
      <c r="D8" s="93" t="s">
        <v>128</v>
      </c>
    </row>
    <row r="9" spans="2:18" ht="15" x14ac:dyDescent="0.45">
      <c r="B9" s="95" t="s">
        <v>173</v>
      </c>
      <c r="R9" s="95"/>
    </row>
    <row r="10" spans="2:18" ht="15.4" x14ac:dyDescent="0.45">
      <c r="B10" s="3" t="s">
        <v>169</v>
      </c>
      <c r="R1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Anexo 1</vt:lpstr>
      <vt:lpstr>Anexo 3</vt:lpstr>
      <vt:lpstr>Anexo 4</vt:lpstr>
      <vt:lpstr>Anexo 5</vt:lpstr>
      <vt:lpstr>Anexo 6</vt:lpstr>
      <vt:lpstr>Gráfico 1</vt:lpstr>
      <vt:lpstr>Gráfico 2</vt:lpstr>
      <vt:lpstr>Gráfico 3</vt:lpstr>
      <vt:lpstr>Gráfico 4</vt:lpstr>
      <vt:lpstr>Gráfico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Fierro-Renoy</dc:creator>
  <cp:lastModifiedBy>Dra. Fierro-Renoy</cp:lastModifiedBy>
  <dcterms:created xsi:type="dcterms:W3CDTF">2017-03-03T21:51:48Z</dcterms:created>
  <dcterms:modified xsi:type="dcterms:W3CDTF">2017-03-13T18:03:10Z</dcterms:modified>
</cp:coreProperties>
</file>